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94CE8FD5-3FDE-43E1-AA5D-468B623BD6AC}" xr6:coauthVersionLast="45" xr6:coauthVersionMax="45" xr10:uidLastSave="{00000000-0000-0000-0000-000000000000}"/>
  <bookViews>
    <workbookView xWindow="-108" yWindow="-108" windowWidth="23256" windowHeight="12576" xr2:uid="{BB5CE0E5-4ED7-410A-905C-892048B1CAA9}"/>
  </bookViews>
  <sheets>
    <sheet name="PAY" sheetId="1" r:id="rId1"/>
    <sheet name="ENDEKS" sheetId="2" r:id="rId2"/>
    <sheet name="TL TEMİNATLI DÖVİZ" sheetId="3" r:id="rId3"/>
    <sheet name="DOLAR TEMİNATLI DÖVİZ" sheetId="5" r:id="rId4"/>
    <sheet name="ONS" sheetId="4" r:id="rId5"/>
    <sheet name="GRAM ALTIN" sheetId="6" r:id="rId6"/>
    <sheet name="Açıklama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9" i="6" l="1"/>
  <c r="X18" i="6"/>
  <c r="X17" i="6"/>
  <c r="X16" i="6"/>
  <c r="X15" i="6"/>
  <c r="X14" i="6"/>
  <c r="X13" i="6"/>
  <c r="X12" i="6"/>
  <c r="X11" i="6"/>
  <c r="X10" i="6"/>
  <c r="X9" i="6"/>
  <c r="X8" i="6"/>
  <c r="X7" i="6"/>
  <c r="X6" i="6"/>
  <c r="X5" i="6"/>
  <c r="X4" i="6"/>
  <c r="X3" i="6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X4" i="4"/>
  <c r="X3" i="4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X6" i="5"/>
  <c r="X5" i="5"/>
  <c r="X4" i="5"/>
  <c r="X3" i="5"/>
  <c r="X19" i="3"/>
  <c r="X18" i="3"/>
  <c r="X17" i="3"/>
  <c r="X16" i="3"/>
  <c r="X15" i="3"/>
  <c r="X14" i="3"/>
  <c r="X13" i="3"/>
  <c r="X12" i="3"/>
  <c r="X11" i="3"/>
  <c r="X10" i="3"/>
  <c r="X9" i="3"/>
  <c r="X8" i="3"/>
  <c r="X7" i="3"/>
  <c r="X6" i="3"/>
  <c r="X5" i="3"/>
  <c r="X4" i="3"/>
  <c r="X3" i="3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M8" i="6"/>
  <c r="O8" i="6" s="1"/>
  <c r="N8" i="6"/>
  <c r="M9" i="6"/>
  <c r="O9" i="6" s="1"/>
  <c r="N9" i="6"/>
  <c r="M10" i="6"/>
  <c r="O10" i="6" s="1"/>
  <c r="N10" i="6"/>
  <c r="M11" i="6"/>
  <c r="N11" i="6"/>
  <c r="O11" i="6" s="1"/>
  <c r="M12" i="6"/>
  <c r="N12" i="6"/>
  <c r="O12" i="6"/>
  <c r="M13" i="6"/>
  <c r="O13" i="6" s="1"/>
  <c r="N13" i="6"/>
  <c r="M14" i="6"/>
  <c r="O14" i="6" s="1"/>
  <c r="N14" i="6"/>
  <c r="M15" i="6"/>
  <c r="N15" i="6"/>
  <c r="O15" i="6"/>
  <c r="M16" i="6"/>
  <c r="O16" i="6" s="1"/>
  <c r="N16" i="6"/>
  <c r="M17" i="6"/>
  <c r="O17" i="6" s="1"/>
  <c r="N17" i="6"/>
  <c r="M18" i="6"/>
  <c r="O18" i="6" s="1"/>
  <c r="N18" i="6"/>
  <c r="M19" i="6"/>
  <c r="N19" i="6"/>
  <c r="O19" i="6" s="1"/>
  <c r="K8" i="6"/>
  <c r="K9" i="6"/>
  <c r="L9" i="6" s="1"/>
  <c r="K10" i="6"/>
  <c r="K11" i="6"/>
  <c r="L11" i="6" s="1"/>
  <c r="K12" i="6"/>
  <c r="K13" i="6"/>
  <c r="K14" i="6"/>
  <c r="K15" i="6"/>
  <c r="K16" i="6"/>
  <c r="K17" i="6"/>
  <c r="L17" i="6" s="1"/>
  <c r="K18" i="6"/>
  <c r="K19" i="6"/>
  <c r="D8" i="6"/>
  <c r="E8" i="6"/>
  <c r="D9" i="6"/>
  <c r="E9" i="6"/>
  <c r="D10" i="6"/>
  <c r="J10" i="6" s="1"/>
  <c r="E10" i="6"/>
  <c r="D11" i="6"/>
  <c r="E11" i="6"/>
  <c r="J11" i="6" s="1"/>
  <c r="D12" i="6"/>
  <c r="E12" i="6"/>
  <c r="D13" i="6"/>
  <c r="E13" i="6"/>
  <c r="D14" i="6"/>
  <c r="L14" i="6" s="1"/>
  <c r="E14" i="6"/>
  <c r="D15" i="6"/>
  <c r="E15" i="6"/>
  <c r="D16" i="6"/>
  <c r="E16" i="6"/>
  <c r="D17" i="6"/>
  <c r="E17" i="6"/>
  <c r="D18" i="6"/>
  <c r="E18" i="6"/>
  <c r="S18" i="6" s="1"/>
  <c r="D19" i="6"/>
  <c r="E19" i="6"/>
  <c r="T19" i="6"/>
  <c r="R19" i="6"/>
  <c r="I19" i="6"/>
  <c r="S19" i="6"/>
  <c r="T18" i="6"/>
  <c r="R18" i="6"/>
  <c r="I18" i="6"/>
  <c r="J18" i="6"/>
  <c r="T17" i="6"/>
  <c r="R17" i="6"/>
  <c r="J17" i="6"/>
  <c r="I17" i="6"/>
  <c r="Q17" i="6"/>
  <c r="T16" i="6"/>
  <c r="S16" i="6"/>
  <c r="U17" i="6" s="1"/>
  <c r="R16" i="6"/>
  <c r="Q16" i="6"/>
  <c r="I16" i="6"/>
  <c r="T15" i="6"/>
  <c r="R15" i="6"/>
  <c r="I15" i="6"/>
  <c r="T14" i="6"/>
  <c r="R14" i="6"/>
  <c r="Q14" i="6"/>
  <c r="I14" i="6"/>
  <c r="T13" i="6"/>
  <c r="R13" i="6"/>
  <c r="L13" i="6"/>
  <c r="I13" i="6"/>
  <c r="T12" i="6"/>
  <c r="R12" i="6"/>
  <c r="P12" i="6"/>
  <c r="I12" i="6"/>
  <c r="S12" i="6"/>
  <c r="J12" i="6"/>
  <c r="T11" i="6"/>
  <c r="R11" i="6"/>
  <c r="I11" i="6"/>
  <c r="T10" i="6"/>
  <c r="S10" i="6"/>
  <c r="R10" i="6"/>
  <c r="I10" i="6"/>
  <c r="T9" i="6"/>
  <c r="R9" i="6"/>
  <c r="J9" i="6"/>
  <c r="I9" i="6"/>
  <c r="Q9" i="6"/>
  <c r="T8" i="6"/>
  <c r="S8" i="6"/>
  <c r="R8" i="6"/>
  <c r="Q8" i="6"/>
  <c r="I8" i="6"/>
  <c r="T7" i="6"/>
  <c r="R7" i="6"/>
  <c r="N7" i="6"/>
  <c r="K7" i="6"/>
  <c r="I7" i="6"/>
  <c r="E7" i="6"/>
  <c r="M7" i="6" s="1"/>
  <c r="O7" i="6" s="1"/>
  <c r="D7" i="6"/>
  <c r="T6" i="6"/>
  <c r="R6" i="6"/>
  <c r="Q6" i="6"/>
  <c r="N6" i="6"/>
  <c r="K6" i="6"/>
  <c r="I6" i="6"/>
  <c r="E6" i="6"/>
  <c r="M6" i="6" s="1"/>
  <c r="O6" i="6" s="1"/>
  <c r="P6" i="6" s="1"/>
  <c r="D6" i="6"/>
  <c r="L6" i="6" s="1"/>
  <c r="T5" i="6"/>
  <c r="R5" i="6"/>
  <c r="N5" i="6"/>
  <c r="K5" i="6"/>
  <c r="L5" i="6" s="1"/>
  <c r="I5" i="6"/>
  <c r="E5" i="6"/>
  <c r="M5" i="6" s="1"/>
  <c r="D5" i="6"/>
  <c r="T4" i="6"/>
  <c r="R4" i="6"/>
  <c r="M4" i="6"/>
  <c r="K4" i="6"/>
  <c r="L4" i="6" s="1"/>
  <c r="I4" i="6"/>
  <c r="E4" i="6"/>
  <c r="S4" i="6" s="1"/>
  <c r="D4" i="6"/>
  <c r="J4" i="6" s="1"/>
  <c r="U3" i="6"/>
  <c r="T3" i="6"/>
  <c r="R3" i="6"/>
  <c r="Q3" i="6"/>
  <c r="N3" i="6"/>
  <c r="L3" i="6"/>
  <c r="K3" i="6"/>
  <c r="J3" i="6"/>
  <c r="I3" i="6"/>
  <c r="E3" i="6"/>
  <c r="S3" i="6" s="1"/>
  <c r="U4" i="6" s="1"/>
  <c r="D3" i="6"/>
  <c r="T19" i="5"/>
  <c r="R19" i="5"/>
  <c r="L19" i="5"/>
  <c r="K19" i="5"/>
  <c r="J19" i="5"/>
  <c r="I19" i="5"/>
  <c r="E19" i="5"/>
  <c r="S19" i="5" s="1"/>
  <c r="D19" i="5"/>
  <c r="T18" i="5"/>
  <c r="S18" i="5"/>
  <c r="U19" i="5" s="1"/>
  <c r="R18" i="5"/>
  <c r="K18" i="5"/>
  <c r="J18" i="5"/>
  <c r="I18" i="5"/>
  <c r="E18" i="5"/>
  <c r="Q18" i="5" s="1"/>
  <c r="D18" i="5"/>
  <c r="T17" i="5"/>
  <c r="R17" i="5"/>
  <c r="K17" i="5"/>
  <c r="N17" i="5" s="1"/>
  <c r="J17" i="5"/>
  <c r="I17" i="5"/>
  <c r="E17" i="5"/>
  <c r="Q17" i="5" s="1"/>
  <c r="D17" i="5"/>
  <c r="T16" i="5"/>
  <c r="R16" i="5"/>
  <c r="Q16" i="5"/>
  <c r="K16" i="5"/>
  <c r="N16" i="5" s="1"/>
  <c r="I16" i="5"/>
  <c r="E16" i="5"/>
  <c r="M16" i="5" s="1"/>
  <c r="O16" i="5" s="1"/>
  <c r="P16" i="5" s="1"/>
  <c r="D16" i="5"/>
  <c r="T15" i="5"/>
  <c r="R15" i="5"/>
  <c r="N15" i="5"/>
  <c r="K15" i="5"/>
  <c r="L15" i="5" s="1"/>
  <c r="I15" i="5"/>
  <c r="E15" i="5"/>
  <c r="M15" i="5" s="1"/>
  <c r="O15" i="5" s="1"/>
  <c r="P15" i="5" s="1"/>
  <c r="D15" i="5"/>
  <c r="T14" i="5"/>
  <c r="R14" i="5"/>
  <c r="Q14" i="5"/>
  <c r="O14" i="5"/>
  <c r="P14" i="5" s="1"/>
  <c r="N14" i="5"/>
  <c r="M14" i="5"/>
  <c r="K14" i="5"/>
  <c r="L14" i="5" s="1"/>
  <c r="I14" i="5"/>
  <c r="E14" i="5"/>
  <c r="S14" i="5" s="1"/>
  <c r="U15" i="5" s="1"/>
  <c r="D14" i="5"/>
  <c r="T13" i="5"/>
  <c r="R13" i="5"/>
  <c r="N13" i="5"/>
  <c r="L13" i="5"/>
  <c r="K13" i="5"/>
  <c r="I13" i="5"/>
  <c r="E13" i="5"/>
  <c r="M13" i="5" s="1"/>
  <c r="D13" i="5"/>
  <c r="T12" i="5"/>
  <c r="S12" i="5"/>
  <c r="R12" i="5"/>
  <c r="M12" i="5"/>
  <c r="K12" i="5"/>
  <c r="L12" i="5" s="1"/>
  <c r="I12" i="5"/>
  <c r="E12" i="5"/>
  <c r="J12" i="5" s="1"/>
  <c r="D12" i="5"/>
  <c r="T11" i="5"/>
  <c r="R11" i="5"/>
  <c r="L11" i="5"/>
  <c r="K11" i="5"/>
  <c r="J11" i="5"/>
  <c r="I11" i="5"/>
  <c r="E11" i="5"/>
  <c r="S11" i="5" s="1"/>
  <c r="D11" i="5"/>
  <c r="T10" i="5"/>
  <c r="S10" i="5"/>
  <c r="U11" i="5" s="1"/>
  <c r="R10" i="5"/>
  <c r="Q10" i="5"/>
  <c r="M10" i="5"/>
  <c r="K10" i="5"/>
  <c r="J10" i="5"/>
  <c r="I10" i="5"/>
  <c r="E10" i="5"/>
  <c r="D10" i="5"/>
  <c r="T9" i="5"/>
  <c r="R9" i="5"/>
  <c r="N9" i="5"/>
  <c r="L9" i="5"/>
  <c r="K9" i="5"/>
  <c r="J9" i="5"/>
  <c r="I9" i="5"/>
  <c r="E9" i="5"/>
  <c r="Q9" i="5" s="1"/>
  <c r="D9" i="5"/>
  <c r="T8" i="5"/>
  <c r="R8" i="5"/>
  <c r="Q8" i="5"/>
  <c r="K8" i="5"/>
  <c r="N8" i="5" s="1"/>
  <c r="I8" i="5"/>
  <c r="E8" i="5"/>
  <c r="M8" i="5" s="1"/>
  <c r="D8" i="5"/>
  <c r="T7" i="5"/>
  <c r="R7" i="5"/>
  <c r="N7" i="5"/>
  <c r="K7" i="5"/>
  <c r="I7" i="5"/>
  <c r="E7" i="5"/>
  <c r="M7" i="5" s="1"/>
  <c r="O7" i="5" s="1"/>
  <c r="P7" i="5" s="1"/>
  <c r="D7" i="5"/>
  <c r="L7" i="5" s="1"/>
  <c r="T6" i="5"/>
  <c r="S6" i="5"/>
  <c r="U7" i="5" s="1"/>
  <c r="R6" i="5"/>
  <c r="Q6" i="5"/>
  <c r="O6" i="5"/>
  <c r="P6" i="5" s="1"/>
  <c r="N6" i="5"/>
  <c r="M6" i="5"/>
  <c r="K6" i="5"/>
  <c r="L6" i="5" s="1"/>
  <c r="I6" i="5"/>
  <c r="E6" i="5"/>
  <c r="J6" i="5" s="1"/>
  <c r="D6" i="5"/>
  <c r="T5" i="5"/>
  <c r="R5" i="5"/>
  <c r="K5" i="5"/>
  <c r="N5" i="5" s="1"/>
  <c r="I5" i="5"/>
  <c r="E5" i="5"/>
  <c r="M5" i="5" s="1"/>
  <c r="D5" i="5"/>
  <c r="T4" i="5"/>
  <c r="S4" i="5"/>
  <c r="R4" i="5"/>
  <c r="M4" i="5"/>
  <c r="K4" i="5"/>
  <c r="L4" i="5" s="1"/>
  <c r="I4" i="5"/>
  <c r="E4" i="5"/>
  <c r="J4" i="5" s="1"/>
  <c r="D4" i="5"/>
  <c r="U3" i="5"/>
  <c r="T3" i="5"/>
  <c r="R3" i="5"/>
  <c r="L3" i="5"/>
  <c r="K3" i="5"/>
  <c r="J3" i="5"/>
  <c r="I3" i="5"/>
  <c r="E3" i="5"/>
  <c r="S3" i="5" s="1"/>
  <c r="D3" i="5"/>
  <c r="N8" i="2"/>
  <c r="N9" i="2"/>
  <c r="N10" i="2"/>
  <c r="N11" i="2"/>
  <c r="N12" i="2"/>
  <c r="N13" i="2"/>
  <c r="N14" i="2"/>
  <c r="N15" i="2"/>
  <c r="N16" i="2"/>
  <c r="N17" i="2"/>
  <c r="N18" i="2"/>
  <c r="N19" i="2"/>
  <c r="M8" i="2"/>
  <c r="M9" i="2"/>
  <c r="M10" i="2"/>
  <c r="M11" i="2"/>
  <c r="M12" i="2"/>
  <c r="M13" i="2"/>
  <c r="M14" i="2"/>
  <c r="M15" i="2"/>
  <c r="M16" i="2"/>
  <c r="M17" i="2"/>
  <c r="M18" i="2"/>
  <c r="M19" i="2"/>
  <c r="K8" i="2"/>
  <c r="K9" i="2"/>
  <c r="K10" i="2"/>
  <c r="K11" i="2"/>
  <c r="K12" i="2"/>
  <c r="K13" i="2"/>
  <c r="K14" i="2"/>
  <c r="K15" i="2"/>
  <c r="K16" i="2"/>
  <c r="K17" i="2"/>
  <c r="K18" i="2"/>
  <c r="K19" i="2"/>
  <c r="E8" i="2"/>
  <c r="E9" i="2"/>
  <c r="E10" i="2"/>
  <c r="E11" i="2"/>
  <c r="E12" i="2"/>
  <c r="E13" i="2"/>
  <c r="E14" i="2"/>
  <c r="E15" i="2"/>
  <c r="E16" i="2"/>
  <c r="E17" i="2"/>
  <c r="E18" i="2"/>
  <c r="E19" i="2"/>
  <c r="D8" i="2"/>
  <c r="D9" i="2"/>
  <c r="D10" i="2"/>
  <c r="D11" i="2"/>
  <c r="D12" i="2"/>
  <c r="D13" i="2"/>
  <c r="D14" i="2"/>
  <c r="D15" i="2"/>
  <c r="D16" i="2"/>
  <c r="D17" i="2"/>
  <c r="D18" i="2"/>
  <c r="D19" i="2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E6" i="1"/>
  <c r="M6" i="1" s="1"/>
  <c r="E7" i="1"/>
  <c r="M7" i="1" s="1"/>
  <c r="E8" i="1"/>
  <c r="M8" i="1" s="1"/>
  <c r="E9" i="1"/>
  <c r="M9" i="1" s="1"/>
  <c r="E10" i="1"/>
  <c r="M10" i="1" s="1"/>
  <c r="E11" i="1"/>
  <c r="M11" i="1" s="1"/>
  <c r="E12" i="1"/>
  <c r="M12" i="1" s="1"/>
  <c r="E13" i="1"/>
  <c r="M13" i="1" s="1"/>
  <c r="E14" i="1"/>
  <c r="M14" i="1" s="1"/>
  <c r="E15" i="1"/>
  <c r="M15" i="1" s="1"/>
  <c r="E16" i="1"/>
  <c r="M16" i="1" s="1"/>
  <c r="E17" i="1"/>
  <c r="M17" i="1" s="1"/>
  <c r="E18" i="1"/>
  <c r="M18" i="1" s="1"/>
  <c r="E19" i="1"/>
  <c r="M19" i="1" s="1"/>
  <c r="D8" i="1"/>
  <c r="D9" i="1"/>
  <c r="D10" i="1"/>
  <c r="D11" i="1"/>
  <c r="D12" i="1"/>
  <c r="D13" i="1"/>
  <c r="D14" i="1"/>
  <c r="D15" i="1"/>
  <c r="D16" i="1"/>
  <c r="D17" i="1"/>
  <c r="D18" i="1"/>
  <c r="D19" i="1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K6" i="3"/>
  <c r="N6" i="3" s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E6" i="3"/>
  <c r="M6" i="3" s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E5" i="2"/>
  <c r="E21" i="4"/>
  <c r="N19" i="1" l="1"/>
  <c r="N18" i="1"/>
  <c r="N10" i="1"/>
  <c r="N12" i="1"/>
  <c r="N14" i="1"/>
  <c r="N16" i="1"/>
  <c r="N13" i="1"/>
  <c r="N11" i="1"/>
  <c r="N9" i="1"/>
  <c r="N17" i="1"/>
  <c r="N8" i="1"/>
  <c r="N15" i="1"/>
  <c r="N7" i="1"/>
  <c r="N6" i="1"/>
  <c r="K20" i="6"/>
  <c r="P15" i="6"/>
  <c r="L19" i="6"/>
  <c r="P13" i="6"/>
  <c r="P11" i="6"/>
  <c r="L12" i="6"/>
  <c r="P19" i="6"/>
  <c r="Q11" i="6"/>
  <c r="U9" i="6"/>
  <c r="S11" i="6"/>
  <c r="U12" i="6" s="1"/>
  <c r="P14" i="6"/>
  <c r="L15" i="6"/>
  <c r="P7" i="6"/>
  <c r="L7" i="6"/>
  <c r="M3" i="6"/>
  <c r="N4" i="6"/>
  <c r="O4" i="6" s="1"/>
  <c r="P4" i="6" s="1"/>
  <c r="O5" i="6"/>
  <c r="P5" i="6" s="1"/>
  <c r="Q7" i="6"/>
  <c r="J8" i="6"/>
  <c r="S9" i="6"/>
  <c r="U10" i="6" s="1"/>
  <c r="L10" i="6"/>
  <c r="Q15" i="6"/>
  <c r="J16" i="6"/>
  <c r="S17" i="6"/>
  <c r="U18" i="6" s="1"/>
  <c r="L18" i="6"/>
  <c r="E20" i="6"/>
  <c r="E21" i="6" s="1"/>
  <c r="O3" i="6"/>
  <c r="Q5" i="6"/>
  <c r="J6" i="6"/>
  <c r="S7" i="6"/>
  <c r="L8" i="6"/>
  <c r="P9" i="6"/>
  <c r="P10" i="6"/>
  <c r="Q13" i="6"/>
  <c r="J14" i="6"/>
  <c r="S15" i="6"/>
  <c r="U16" i="6" s="1"/>
  <c r="L16" i="6"/>
  <c r="P18" i="6"/>
  <c r="J15" i="6"/>
  <c r="Q4" i="6"/>
  <c r="U5" i="6" s="1"/>
  <c r="J5" i="6"/>
  <c r="S6" i="6"/>
  <c r="U7" i="6" s="1"/>
  <c r="Q12" i="6"/>
  <c r="U13" i="6" s="1"/>
  <c r="J13" i="6"/>
  <c r="S14" i="6"/>
  <c r="U15" i="6" s="1"/>
  <c r="P17" i="6"/>
  <c r="J7" i="6"/>
  <c r="S5" i="6"/>
  <c r="U6" i="6" s="1"/>
  <c r="P8" i="6"/>
  <c r="S13" i="6"/>
  <c r="U14" i="6" s="1"/>
  <c r="P16" i="6"/>
  <c r="Q19" i="6"/>
  <c r="Q10" i="6"/>
  <c r="U11" i="6" s="1"/>
  <c r="Q18" i="6"/>
  <c r="U19" i="6" s="1"/>
  <c r="J19" i="6"/>
  <c r="K20" i="5"/>
  <c r="L5" i="5"/>
  <c r="O5" i="5"/>
  <c r="P5" i="5" s="1"/>
  <c r="O8" i="5"/>
  <c r="P8" i="5" s="1"/>
  <c r="O13" i="5"/>
  <c r="P13" i="5" s="1"/>
  <c r="U4" i="5"/>
  <c r="O11" i="5"/>
  <c r="P11" i="5" s="1"/>
  <c r="M3" i="5"/>
  <c r="N4" i="5"/>
  <c r="Q7" i="5"/>
  <c r="J8" i="5"/>
  <c r="S9" i="5"/>
  <c r="U10" i="5" s="1"/>
  <c r="L10" i="5"/>
  <c r="M11" i="5"/>
  <c r="N12" i="5"/>
  <c r="O12" i="5" s="1"/>
  <c r="P12" i="5" s="1"/>
  <c r="Q15" i="5"/>
  <c r="J16" i="5"/>
  <c r="S17" i="5"/>
  <c r="U18" i="5" s="1"/>
  <c r="L18" i="5"/>
  <c r="M19" i="5"/>
  <c r="O19" i="5" s="1"/>
  <c r="P19" i="5" s="1"/>
  <c r="N3" i="5"/>
  <c r="O3" i="5" s="1"/>
  <c r="O4" i="5"/>
  <c r="P4" i="5" s="1"/>
  <c r="J7" i="5"/>
  <c r="S8" i="5"/>
  <c r="U9" i="5" s="1"/>
  <c r="N11" i="5"/>
  <c r="J15" i="5"/>
  <c r="S16" i="5"/>
  <c r="U17" i="5" s="1"/>
  <c r="L17" i="5"/>
  <c r="M18" i="5"/>
  <c r="O18" i="5" s="1"/>
  <c r="P18" i="5" s="1"/>
  <c r="N19" i="5"/>
  <c r="E20" i="5"/>
  <c r="E21" i="5" s="1"/>
  <c r="Q5" i="5"/>
  <c r="S7" i="5"/>
  <c r="L8" i="5"/>
  <c r="M9" i="5"/>
  <c r="O9" i="5" s="1"/>
  <c r="P9" i="5" s="1"/>
  <c r="N10" i="5"/>
  <c r="O10" i="5" s="1"/>
  <c r="P10" i="5" s="1"/>
  <c r="Q13" i="5"/>
  <c r="J14" i="5"/>
  <c r="S15" i="5"/>
  <c r="U16" i="5" s="1"/>
  <c r="L16" i="5"/>
  <c r="M17" i="5"/>
  <c r="O17" i="5" s="1"/>
  <c r="P17" i="5" s="1"/>
  <c r="N18" i="5"/>
  <c r="Q4" i="5"/>
  <c r="U5" i="5" s="1"/>
  <c r="J5" i="5"/>
  <c r="Q12" i="5"/>
  <c r="U13" i="5" s="1"/>
  <c r="J13" i="5"/>
  <c r="Q3" i="5"/>
  <c r="S5" i="5"/>
  <c r="U6" i="5" s="1"/>
  <c r="Q11" i="5"/>
  <c r="U12" i="5" s="1"/>
  <c r="S13" i="5"/>
  <c r="Q19" i="5"/>
  <c r="O6" i="3"/>
  <c r="E5" i="4"/>
  <c r="O20" i="6" l="1"/>
  <c r="P3" i="6"/>
  <c r="N20" i="6"/>
  <c r="M20" i="6"/>
  <c r="U8" i="6"/>
  <c r="O20" i="5"/>
  <c r="P3" i="5"/>
  <c r="U8" i="5"/>
  <c r="U14" i="5"/>
  <c r="M20" i="5"/>
  <c r="N20" i="5"/>
  <c r="P4" i="3"/>
  <c r="P3" i="3"/>
  <c r="V4" i="1" l="1"/>
  <c r="V3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D4" i="1"/>
  <c r="D5" i="1"/>
  <c r="D6" i="1"/>
  <c r="D7" i="1"/>
  <c r="E4" i="1"/>
  <c r="E5" i="1"/>
  <c r="K4" i="3" l="1"/>
  <c r="N4" i="3" s="1"/>
  <c r="K5" i="3"/>
  <c r="N5" i="3" s="1"/>
  <c r="K3" i="3"/>
  <c r="E4" i="3"/>
  <c r="S4" i="3" s="1"/>
  <c r="E5" i="3"/>
  <c r="S6" i="3"/>
  <c r="Q10" i="3"/>
  <c r="J16" i="3"/>
  <c r="S17" i="3"/>
  <c r="Q19" i="3"/>
  <c r="E3" i="3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3" i="4"/>
  <c r="E4" i="4"/>
  <c r="Q4" i="4" s="1"/>
  <c r="M5" i="4"/>
  <c r="E6" i="4"/>
  <c r="S6" i="4" s="1"/>
  <c r="E7" i="4"/>
  <c r="E8" i="4"/>
  <c r="Q8" i="4" s="1"/>
  <c r="E9" i="4"/>
  <c r="E10" i="4"/>
  <c r="E11" i="4"/>
  <c r="E12" i="4"/>
  <c r="E13" i="4"/>
  <c r="M13" i="4" s="1"/>
  <c r="E14" i="4"/>
  <c r="E15" i="4"/>
  <c r="E16" i="4"/>
  <c r="S16" i="4" s="1"/>
  <c r="E17" i="4"/>
  <c r="S17" i="4" s="1"/>
  <c r="E18" i="4"/>
  <c r="M18" i="4" s="1"/>
  <c r="E19" i="4"/>
  <c r="E3" i="4"/>
  <c r="Q3" i="4" s="1"/>
  <c r="T19" i="4"/>
  <c r="R19" i="4"/>
  <c r="I19" i="4"/>
  <c r="Q19" i="4"/>
  <c r="D19" i="4"/>
  <c r="T18" i="4"/>
  <c r="R18" i="4"/>
  <c r="I18" i="4"/>
  <c r="D18" i="4"/>
  <c r="T17" i="4"/>
  <c r="R17" i="4"/>
  <c r="I17" i="4"/>
  <c r="D17" i="4"/>
  <c r="T16" i="4"/>
  <c r="R16" i="4"/>
  <c r="I16" i="4"/>
  <c r="D16" i="4"/>
  <c r="T15" i="4"/>
  <c r="R15" i="4"/>
  <c r="Q15" i="4"/>
  <c r="I15" i="4"/>
  <c r="S15" i="4"/>
  <c r="D15" i="4"/>
  <c r="L15" i="4" s="1"/>
  <c r="T14" i="4"/>
  <c r="S14" i="4"/>
  <c r="R14" i="4"/>
  <c r="Q14" i="4"/>
  <c r="I14" i="4"/>
  <c r="M14" i="4"/>
  <c r="D14" i="4"/>
  <c r="T13" i="4"/>
  <c r="R13" i="4"/>
  <c r="I13" i="4"/>
  <c r="D13" i="4"/>
  <c r="L13" i="4" s="1"/>
  <c r="T12" i="4"/>
  <c r="S12" i="4"/>
  <c r="R12" i="4"/>
  <c r="Q12" i="4"/>
  <c r="M12" i="4"/>
  <c r="I12" i="4"/>
  <c r="D12" i="4"/>
  <c r="T11" i="4"/>
  <c r="R11" i="4"/>
  <c r="I11" i="4"/>
  <c r="Q11" i="4"/>
  <c r="D11" i="4"/>
  <c r="T10" i="4"/>
  <c r="R10" i="4"/>
  <c r="Q10" i="4"/>
  <c r="M10" i="4"/>
  <c r="I10" i="4"/>
  <c r="D10" i="4"/>
  <c r="J10" i="4" s="1"/>
  <c r="T9" i="4"/>
  <c r="R9" i="4"/>
  <c r="I9" i="4"/>
  <c r="S9" i="4"/>
  <c r="D9" i="4"/>
  <c r="T8" i="4"/>
  <c r="R8" i="4"/>
  <c r="I8" i="4"/>
  <c r="D8" i="4"/>
  <c r="T7" i="4"/>
  <c r="R7" i="4"/>
  <c r="I7" i="4"/>
  <c r="S7" i="4"/>
  <c r="D7" i="4"/>
  <c r="L7" i="4" s="1"/>
  <c r="T6" i="4"/>
  <c r="R6" i="4"/>
  <c r="M6" i="4"/>
  <c r="I6" i="4"/>
  <c r="D6" i="4"/>
  <c r="J6" i="4" s="1"/>
  <c r="T5" i="4"/>
  <c r="R5" i="4"/>
  <c r="I5" i="4"/>
  <c r="D5" i="4"/>
  <c r="T4" i="4"/>
  <c r="R4" i="4"/>
  <c r="I4" i="4"/>
  <c r="D4" i="4"/>
  <c r="U3" i="4"/>
  <c r="T3" i="4"/>
  <c r="R3" i="4"/>
  <c r="I3" i="4"/>
  <c r="D3" i="4"/>
  <c r="T19" i="3"/>
  <c r="R19" i="3"/>
  <c r="I19" i="3"/>
  <c r="T18" i="3"/>
  <c r="R18" i="3"/>
  <c r="I18" i="3"/>
  <c r="T17" i="3"/>
  <c r="R17" i="3"/>
  <c r="I17" i="3"/>
  <c r="T16" i="3"/>
  <c r="R16" i="3"/>
  <c r="Q16" i="3"/>
  <c r="I16" i="3"/>
  <c r="T15" i="3"/>
  <c r="R15" i="3"/>
  <c r="I15" i="3"/>
  <c r="S15" i="3"/>
  <c r="T14" i="3"/>
  <c r="R14" i="3"/>
  <c r="Q14" i="3"/>
  <c r="I14" i="3"/>
  <c r="T13" i="3"/>
  <c r="R13" i="3"/>
  <c r="I13" i="3"/>
  <c r="T12" i="3"/>
  <c r="S12" i="3"/>
  <c r="U13" i="3" s="1"/>
  <c r="R12" i="3"/>
  <c r="Q12" i="3"/>
  <c r="I12" i="3"/>
  <c r="T11" i="3"/>
  <c r="R11" i="3"/>
  <c r="I11" i="3"/>
  <c r="Q11" i="3"/>
  <c r="T10" i="3"/>
  <c r="R10" i="3"/>
  <c r="I10" i="3"/>
  <c r="J10" i="3"/>
  <c r="T9" i="3"/>
  <c r="R9" i="3"/>
  <c r="I9" i="3"/>
  <c r="S9" i="3"/>
  <c r="T8" i="3"/>
  <c r="R8" i="3"/>
  <c r="Q8" i="3"/>
  <c r="I8" i="3"/>
  <c r="T7" i="3"/>
  <c r="R7" i="3"/>
  <c r="I7" i="3"/>
  <c r="S7" i="3"/>
  <c r="J7" i="3"/>
  <c r="T6" i="3"/>
  <c r="R6" i="3"/>
  <c r="Q6" i="3"/>
  <c r="I6" i="3"/>
  <c r="T5" i="3"/>
  <c r="R5" i="3"/>
  <c r="I5" i="3"/>
  <c r="M5" i="3"/>
  <c r="D5" i="3"/>
  <c r="T4" i="3"/>
  <c r="R4" i="3"/>
  <c r="I4" i="3"/>
  <c r="D4" i="3"/>
  <c r="U3" i="3"/>
  <c r="T3" i="3"/>
  <c r="R3" i="3"/>
  <c r="I3" i="3"/>
  <c r="Q3" i="3"/>
  <c r="D3" i="3"/>
  <c r="M4" i="1"/>
  <c r="M5" i="1"/>
  <c r="S3" i="1"/>
  <c r="S3" i="2"/>
  <c r="R19" i="2"/>
  <c r="P19" i="2"/>
  <c r="R18" i="2"/>
  <c r="P18" i="2"/>
  <c r="R17" i="2"/>
  <c r="P17" i="2"/>
  <c r="R16" i="2"/>
  <c r="P16" i="2"/>
  <c r="R15" i="2"/>
  <c r="P15" i="2"/>
  <c r="R14" i="2"/>
  <c r="P14" i="2"/>
  <c r="R13" i="2"/>
  <c r="P13" i="2"/>
  <c r="R12" i="2"/>
  <c r="P12" i="2"/>
  <c r="R11" i="2"/>
  <c r="P11" i="2"/>
  <c r="R10" i="2"/>
  <c r="P10" i="2"/>
  <c r="R9" i="2"/>
  <c r="P9" i="2"/>
  <c r="R8" i="2"/>
  <c r="P8" i="2"/>
  <c r="R7" i="2"/>
  <c r="P7" i="2"/>
  <c r="R6" i="2"/>
  <c r="P6" i="2"/>
  <c r="R5" i="2"/>
  <c r="P5" i="2"/>
  <c r="R4" i="2"/>
  <c r="P4" i="2"/>
  <c r="R3" i="2"/>
  <c r="P3" i="2"/>
  <c r="R4" i="1"/>
  <c r="R5" i="1"/>
  <c r="R6" i="1"/>
  <c r="R7" i="1"/>
  <c r="R8" i="1"/>
  <c r="R9" i="1"/>
  <c r="R11" i="1"/>
  <c r="R12" i="1"/>
  <c r="R13" i="1"/>
  <c r="R14" i="1"/>
  <c r="R15" i="1"/>
  <c r="R16" i="1"/>
  <c r="R17" i="1"/>
  <c r="R18" i="1"/>
  <c r="R19" i="1"/>
  <c r="R3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J15" i="3" l="1"/>
  <c r="L9" i="3"/>
  <c r="J18" i="3"/>
  <c r="J8" i="3"/>
  <c r="L15" i="3"/>
  <c r="J17" i="3"/>
  <c r="J6" i="3"/>
  <c r="L11" i="3"/>
  <c r="L7" i="3"/>
  <c r="L13" i="3"/>
  <c r="L5" i="3"/>
  <c r="J18" i="4"/>
  <c r="U16" i="4"/>
  <c r="Q6" i="4"/>
  <c r="U7" i="4" s="1"/>
  <c r="L5" i="4"/>
  <c r="M4" i="4"/>
  <c r="S4" i="4"/>
  <c r="U5" i="4" s="1"/>
  <c r="J9" i="3"/>
  <c r="L18" i="3"/>
  <c r="L10" i="3"/>
  <c r="P10" i="3"/>
  <c r="P16" i="3"/>
  <c r="P8" i="3"/>
  <c r="U7" i="3"/>
  <c r="P14" i="3"/>
  <c r="P13" i="3"/>
  <c r="O5" i="3"/>
  <c r="P5" i="3" s="1"/>
  <c r="P12" i="3"/>
  <c r="N17" i="4"/>
  <c r="J7" i="4"/>
  <c r="S8" i="4"/>
  <c r="N16" i="4"/>
  <c r="N8" i="4"/>
  <c r="U13" i="4"/>
  <c r="M16" i="4"/>
  <c r="N15" i="4"/>
  <c r="N7" i="4"/>
  <c r="J15" i="4"/>
  <c r="N14" i="4"/>
  <c r="O14" i="4" s="1"/>
  <c r="P14" i="4" s="1"/>
  <c r="N6" i="4"/>
  <c r="O6" i="4" s="1"/>
  <c r="P6" i="4" s="1"/>
  <c r="J12" i="4"/>
  <c r="N13" i="4"/>
  <c r="O13" i="4" s="1"/>
  <c r="P13" i="4" s="1"/>
  <c r="N5" i="4"/>
  <c r="O5" i="4" s="1"/>
  <c r="P5" i="4" s="1"/>
  <c r="N3" i="4"/>
  <c r="N12" i="4"/>
  <c r="O12" i="4" s="1"/>
  <c r="P12" i="4" s="1"/>
  <c r="N4" i="4"/>
  <c r="N9" i="4"/>
  <c r="L9" i="4"/>
  <c r="L19" i="4"/>
  <c r="N19" i="4"/>
  <c r="L11" i="4"/>
  <c r="N11" i="4"/>
  <c r="M8" i="4"/>
  <c r="J9" i="4"/>
  <c r="L18" i="4"/>
  <c r="N18" i="4"/>
  <c r="O18" i="4" s="1"/>
  <c r="P18" i="4" s="1"/>
  <c r="L10" i="4"/>
  <c r="N10" i="4"/>
  <c r="O10" i="4" s="1"/>
  <c r="P10" i="4" s="1"/>
  <c r="M4" i="3"/>
  <c r="O4" i="3" s="1"/>
  <c r="Q4" i="3"/>
  <c r="J4" i="3"/>
  <c r="N3" i="3"/>
  <c r="K20" i="3"/>
  <c r="P6" i="3"/>
  <c r="S14" i="3"/>
  <c r="U15" i="3" s="1"/>
  <c r="U5" i="3"/>
  <c r="J12" i="3"/>
  <c r="K20" i="4"/>
  <c r="U15" i="4"/>
  <c r="Q16" i="4"/>
  <c r="U17" i="4" s="1"/>
  <c r="U9" i="4"/>
  <c r="J16" i="4"/>
  <c r="J4" i="4"/>
  <c r="J8" i="4"/>
  <c r="L3" i="4"/>
  <c r="J17" i="4"/>
  <c r="S3" i="4"/>
  <c r="U4" i="4" s="1"/>
  <c r="L4" i="4"/>
  <c r="Q5" i="4"/>
  <c r="M7" i="4"/>
  <c r="S11" i="4"/>
  <c r="U12" i="4" s="1"/>
  <c r="L12" i="4"/>
  <c r="Q13" i="4"/>
  <c r="J14" i="4"/>
  <c r="M15" i="4"/>
  <c r="O15" i="4" s="1"/>
  <c r="P15" i="4" s="1"/>
  <c r="S19" i="4"/>
  <c r="J11" i="4"/>
  <c r="L17" i="4"/>
  <c r="Q18" i="4"/>
  <c r="J19" i="4"/>
  <c r="J3" i="4"/>
  <c r="S5" i="4"/>
  <c r="L6" i="4"/>
  <c r="Q7" i="4"/>
  <c r="U8" i="4" s="1"/>
  <c r="M9" i="4"/>
  <c r="O9" i="4" s="1"/>
  <c r="P9" i="4" s="1"/>
  <c r="S13" i="4"/>
  <c r="L14" i="4"/>
  <c r="M17" i="4"/>
  <c r="S10" i="4"/>
  <c r="U11" i="4" s="1"/>
  <c r="J13" i="4"/>
  <c r="S18" i="4"/>
  <c r="E20" i="4"/>
  <c r="J5" i="4"/>
  <c r="M3" i="4"/>
  <c r="L8" i="4"/>
  <c r="Q9" i="4"/>
  <c r="U10" i="4" s="1"/>
  <c r="M11" i="4"/>
  <c r="O11" i="4" s="1"/>
  <c r="P11" i="4" s="1"/>
  <c r="L16" i="4"/>
  <c r="Q17" i="4"/>
  <c r="U18" i="4" s="1"/>
  <c r="M19" i="4"/>
  <c r="O19" i="4" s="1"/>
  <c r="P19" i="4" s="1"/>
  <c r="S3" i="3"/>
  <c r="U4" i="3" s="1"/>
  <c r="L4" i="3"/>
  <c r="Q5" i="3"/>
  <c r="S11" i="3"/>
  <c r="U12" i="3" s="1"/>
  <c r="L12" i="3"/>
  <c r="Q13" i="3"/>
  <c r="J14" i="3"/>
  <c r="P15" i="3"/>
  <c r="S19" i="3"/>
  <c r="S8" i="3"/>
  <c r="U9" i="3" s="1"/>
  <c r="J11" i="3"/>
  <c r="S16" i="3"/>
  <c r="U17" i="3" s="1"/>
  <c r="L17" i="3"/>
  <c r="Q18" i="3"/>
  <c r="J19" i="3"/>
  <c r="J3" i="3"/>
  <c r="S5" i="3"/>
  <c r="L6" i="3"/>
  <c r="Q7" i="3"/>
  <c r="U8" i="3" s="1"/>
  <c r="P9" i="3"/>
  <c r="S13" i="3"/>
  <c r="U14" i="3" s="1"/>
  <c r="L14" i="3"/>
  <c r="Q15" i="3"/>
  <c r="U16" i="3" s="1"/>
  <c r="P17" i="3"/>
  <c r="L3" i="3"/>
  <c r="J5" i="3"/>
  <c r="S10" i="3"/>
  <c r="U11" i="3" s="1"/>
  <c r="J13" i="3"/>
  <c r="S18" i="3"/>
  <c r="L19" i="3"/>
  <c r="E20" i="3"/>
  <c r="E21" i="3" s="1"/>
  <c r="M3" i="3"/>
  <c r="L8" i="3"/>
  <c r="Q9" i="3"/>
  <c r="U10" i="3" s="1"/>
  <c r="P11" i="3"/>
  <c r="L16" i="3"/>
  <c r="Q17" i="3"/>
  <c r="U18" i="3" s="1"/>
  <c r="P19" i="3"/>
  <c r="K4" i="2"/>
  <c r="K5" i="2"/>
  <c r="K6" i="2"/>
  <c r="K7" i="2"/>
  <c r="L17" i="2"/>
  <c r="K3" i="2"/>
  <c r="E4" i="2"/>
  <c r="E6" i="2"/>
  <c r="E7" i="2"/>
  <c r="E3" i="2"/>
  <c r="I19" i="2"/>
  <c r="J19" i="2"/>
  <c r="I18" i="2"/>
  <c r="L18" i="2"/>
  <c r="I17" i="2"/>
  <c r="I16" i="2"/>
  <c r="L16" i="2"/>
  <c r="I15" i="2"/>
  <c r="I14" i="2"/>
  <c r="J14" i="2"/>
  <c r="I13" i="2"/>
  <c r="I12" i="2"/>
  <c r="L12" i="2"/>
  <c r="I11" i="2"/>
  <c r="L11" i="2"/>
  <c r="I10" i="2"/>
  <c r="J10" i="2"/>
  <c r="I9" i="2"/>
  <c r="I8" i="2"/>
  <c r="L8" i="2"/>
  <c r="I7" i="2"/>
  <c r="D7" i="2"/>
  <c r="L7" i="2" s="1"/>
  <c r="I6" i="2"/>
  <c r="D6" i="2"/>
  <c r="I5" i="2"/>
  <c r="D5" i="2"/>
  <c r="I4" i="2"/>
  <c r="D4" i="2"/>
  <c r="I3" i="2"/>
  <c r="D3" i="2"/>
  <c r="J3" i="2" s="1"/>
  <c r="I6" i="1"/>
  <c r="I7" i="1"/>
  <c r="I8" i="1"/>
  <c r="I9" i="1"/>
  <c r="I10" i="1"/>
  <c r="J10" i="1"/>
  <c r="I11" i="1"/>
  <c r="J12" i="1"/>
  <c r="I12" i="1"/>
  <c r="J13" i="1"/>
  <c r="I13" i="1"/>
  <c r="I14" i="1"/>
  <c r="I15" i="1"/>
  <c r="I16" i="1"/>
  <c r="J17" i="1"/>
  <c r="I17" i="1"/>
  <c r="I18" i="1"/>
  <c r="I19" i="1"/>
  <c r="I4" i="1"/>
  <c r="K4" i="1"/>
  <c r="I5" i="1"/>
  <c r="K5" i="1"/>
  <c r="K3" i="1"/>
  <c r="I3" i="1"/>
  <c r="J11" i="2" l="1"/>
  <c r="L19" i="2"/>
  <c r="J18" i="2"/>
  <c r="P18" i="3"/>
  <c r="P7" i="3"/>
  <c r="K20" i="2"/>
  <c r="J6" i="2"/>
  <c r="E20" i="2"/>
  <c r="E21" i="2" s="1"/>
  <c r="L5" i="2"/>
  <c r="O17" i="4"/>
  <c r="P17" i="4" s="1"/>
  <c r="O16" i="4"/>
  <c r="P16" i="4" s="1"/>
  <c r="O8" i="4"/>
  <c r="P8" i="4" s="1"/>
  <c r="O4" i="4"/>
  <c r="P4" i="4" s="1"/>
  <c r="O7" i="4"/>
  <c r="P7" i="4" s="1"/>
  <c r="O3" i="4"/>
  <c r="P3" i="4" s="1"/>
  <c r="N20" i="4"/>
  <c r="O3" i="3"/>
  <c r="N20" i="3"/>
  <c r="K20" i="1"/>
  <c r="U6" i="4"/>
  <c r="M20" i="4"/>
  <c r="U14" i="4"/>
  <c r="U19" i="4"/>
  <c r="U19" i="3"/>
  <c r="M20" i="3"/>
  <c r="U6" i="3"/>
  <c r="L6" i="2"/>
  <c r="Q15" i="2"/>
  <c r="O15" i="2"/>
  <c r="Q7" i="2"/>
  <c r="S8" i="2" s="1"/>
  <c r="M7" i="2"/>
  <c r="N7" i="2" s="1"/>
  <c r="O7" i="2"/>
  <c r="L9" i="2"/>
  <c r="L14" i="2"/>
  <c r="Q14" i="2"/>
  <c r="S15" i="2" s="1"/>
  <c r="O14" i="2"/>
  <c r="Q6" i="2"/>
  <c r="O6" i="2"/>
  <c r="M6" i="2"/>
  <c r="N6" i="2" s="1"/>
  <c r="Q8" i="2"/>
  <c r="O8" i="2"/>
  <c r="J12" i="2"/>
  <c r="Q13" i="2"/>
  <c r="S14" i="2" s="1"/>
  <c r="O13" i="2"/>
  <c r="M5" i="2"/>
  <c r="Q5" i="2"/>
  <c r="O5" i="2"/>
  <c r="M3" i="2"/>
  <c r="Q3" i="2"/>
  <c r="O3" i="2"/>
  <c r="Q12" i="2"/>
  <c r="O12" i="2"/>
  <c r="O4" i="2"/>
  <c r="Q4" i="2"/>
  <c r="S5" i="2" s="1"/>
  <c r="M4" i="2"/>
  <c r="L13" i="2"/>
  <c r="N5" i="2"/>
  <c r="Q16" i="2"/>
  <c r="O16" i="2"/>
  <c r="L15" i="2"/>
  <c r="Q19" i="2"/>
  <c r="O19" i="2"/>
  <c r="Q11" i="2"/>
  <c r="O11" i="2"/>
  <c r="N3" i="2"/>
  <c r="N4" i="2"/>
  <c r="Q18" i="2"/>
  <c r="O18" i="2"/>
  <c r="Q10" i="2"/>
  <c r="O10" i="2"/>
  <c r="J17" i="2"/>
  <c r="Q17" i="2"/>
  <c r="O17" i="2"/>
  <c r="J9" i="2"/>
  <c r="Q9" i="2"/>
  <c r="O9" i="2"/>
  <c r="L10" i="2"/>
  <c r="J9" i="1"/>
  <c r="L4" i="1"/>
  <c r="J4" i="1"/>
  <c r="N4" i="1"/>
  <c r="Q4" i="1"/>
  <c r="O4" i="1"/>
  <c r="L10" i="1"/>
  <c r="O9" i="1"/>
  <c r="Q9" i="1"/>
  <c r="O7" i="1"/>
  <c r="Q7" i="1"/>
  <c r="J14" i="1"/>
  <c r="O14" i="1"/>
  <c r="Q14" i="1"/>
  <c r="L5" i="1"/>
  <c r="L19" i="1"/>
  <c r="O12" i="1"/>
  <c r="Q12" i="1"/>
  <c r="L8" i="1"/>
  <c r="L6" i="1"/>
  <c r="L17" i="1"/>
  <c r="L15" i="1"/>
  <c r="L13" i="1"/>
  <c r="O10" i="1"/>
  <c r="Q10" i="1"/>
  <c r="N5" i="1"/>
  <c r="Q5" i="1"/>
  <c r="O5" i="1"/>
  <c r="J19" i="1"/>
  <c r="O19" i="1"/>
  <c r="Q19" i="1"/>
  <c r="L11" i="1"/>
  <c r="J8" i="1"/>
  <c r="Q8" i="1"/>
  <c r="O8" i="1"/>
  <c r="J6" i="1"/>
  <c r="O6" i="1"/>
  <c r="Q6" i="1"/>
  <c r="J16" i="1"/>
  <c r="Q16" i="1"/>
  <c r="O16" i="1"/>
  <c r="Q17" i="1"/>
  <c r="O17" i="1"/>
  <c r="J15" i="1"/>
  <c r="O15" i="1"/>
  <c r="Q15" i="1"/>
  <c r="Q13" i="1"/>
  <c r="O13" i="1"/>
  <c r="L9" i="1"/>
  <c r="Q18" i="1"/>
  <c r="O18" i="1"/>
  <c r="L18" i="1"/>
  <c r="J11" i="1"/>
  <c r="Q11" i="1"/>
  <c r="O11" i="1"/>
  <c r="L7" i="1"/>
  <c r="J18" i="1"/>
  <c r="L16" i="1"/>
  <c r="L14" i="1"/>
  <c r="L12" i="1"/>
  <c r="L4" i="2"/>
  <c r="L3" i="2"/>
  <c r="J4" i="2"/>
  <c r="J8" i="2"/>
  <c r="J16" i="2"/>
  <c r="J7" i="2"/>
  <c r="J15" i="2"/>
  <c r="J5" i="2"/>
  <c r="J13" i="2"/>
  <c r="J5" i="1"/>
  <c r="S11" i="2" l="1"/>
  <c r="S12" i="2"/>
  <c r="S17" i="2"/>
  <c r="S13" i="2"/>
  <c r="O20" i="3"/>
  <c r="M20" i="2"/>
  <c r="N20" i="2"/>
  <c r="O20" i="4"/>
  <c r="S10" i="2"/>
  <c r="S7" i="2"/>
  <c r="S18" i="2"/>
  <c r="S6" i="2"/>
  <c r="S9" i="2"/>
  <c r="S19" i="2"/>
  <c r="S4" i="2"/>
  <c r="S16" i="2"/>
  <c r="S5" i="1"/>
  <c r="S15" i="1"/>
  <c r="S7" i="1"/>
  <c r="S11" i="1"/>
  <c r="S16" i="1"/>
  <c r="S18" i="1"/>
  <c r="S12" i="1"/>
  <c r="S10" i="1"/>
  <c r="S9" i="1"/>
  <c r="S13" i="1"/>
  <c r="S19" i="1"/>
  <c r="S6" i="1"/>
  <c r="S8" i="1"/>
  <c r="S14" i="1"/>
  <c r="S17" i="1"/>
  <c r="D3" i="1" l="1"/>
  <c r="E3" i="1"/>
  <c r="E20" i="1" s="1"/>
  <c r="E21" i="1" s="1"/>
  <c r="M3" i="1" l="1"/>
  <c r="Q3" i="1"/>
  <c r="O3" i="1"/>
  <c r="J3" i="1"/>
  <c r="L3" i="1"/>
  <c r="N3" i="1" l="1"/>
  <c r="N20" i="1" s="1"/>
  <c r="M20" i="1"/>
  <c r="S4" i="1"/>
</calcChain>
</file>

<file path=xl/sharedStrings.xml><?xml version="1.0" encoding="utf-8"?>
<sst xmlns="http://schemas.openxmlformats.org/spreadsheetml/2006/main" count="403" uniqueCount="62">
  <si>
    <t>Kar/Zarar</t>
  </si>
  <si>
    <t>Sözleşme</t>
  </si>
  <si>
    <t>Miktarı</t>
  </si>
  <si>
    <t>Toplam Ödenecek</t>
  </si>
  <si>
    <t>Teminatı Fiyatı</t>
  </si>
  <si>
    <t xml:space="preserve">    Başlangıç</t>
  </si>
  <si>
    <t>Teminat Fiyatı</t>
  </si>
  <si>
    <t xml:space="preserve">Sözleşme </t>
  </si>
  <si>
    <t xml:space="preserve"> Kaldıraç</t>
  </si>
  <si>
    <t>Kodu</t>
  </si>
  <si>
    <t>Giriş Fiyatı</t>
  </si>
  <si>
    <t xml:space="preserve">Pozisyona </t>
  </si>
  <si>
    <t>Pozisyondan</t>
  </si>
  <si>
    <t>Büyüklüğü</t>
  </si>
  <si>
    <t>Kar/zarar</t>
  </si>
  <si>
    <t xml:space="preserve">       %</t>
  </si>
  <si>
    <t>Pozisyon</t>
  </si>
  <si>
    <t xml:space="preserve"> Yönü</t>
  </si>
  <si>
    <t>short/kısa</t>
  </si>
  <si>
    <t>Stopaj</t>
  </si>
  <si>
    <t>Komisyon</t>
  </si>
  <si>
    <t>Oranı</t>
  </si>
  <si>
    <t>long/uzun</t>
  </si>
  <si>
    <t>F_XU0300221</t>
  </si>
  <si>
    <t>F_XU0300222</t>
  </si>
  <si>
    <t xml:space="preserve"> Çıkış Fiyatı</t>
  </si>
  <si>
    <t xml:space="preserve">Fiyat </t>
  </si>
  <si>
    <t xml:space="preserve">Fiyat  </t>
  </si>
  <si>
    <t>Değişimi %</t>
  </si>
  <si>
    <r>
      <t xml:space="preserve">      </t>
    </r>
    <r>
      <rPr>
        <sz val="12"/>
        <rFont val="Calibri"/>
        <family val="2"/>
        <charset val="162"/>
        <scheme val="minor"/>
      </rPr>
      <t>TL</t>
    </r>
  </si>
  <si>
    <t xml:space="preserve">Zarar </t>
  </si>
  <si>
    <t>Durdur</t>
  </si>
  <si>
    <t>ZD Fiyatı</t>
  </si>
  <si>
    <t>KA Fiyatı</t>
  </si>
  <si>
    <t xml:space="preserve">  Al</t>
  </si>
  <si>
    <t>Net</t>
  </si>
  <si>
    <t>Kâr</t>
  </si>
  <si>
    <t xml:space="preserve">Kâr </t>
  </si>
  <si>
    <t>Kâr/zarar</t>
  </si>
  <si>
    <t>Risk Getiri</t>
  </si>
  <si>
    <t>Toplam</t>
  </si>
  <si>
    <t>F_XAUUSD0221</t>
  </si>
  <si>
    <t>Giriş</t>
  </si>
  <si>
    <t>Tarihi</t>
  </si>
  <si>
    <t>Çıkış</t>
  </si>
  <si>
    <t>Pozisyonda Kalınan</t>
  </si>
  <si>
    <t>Süre</t>
  </si>
  <si>
    <t>F_USDTRY0121</t>
  </si>
  <si>
    <t>Kâr%</t>
  </si>
  <si>
    <t>Toplam Hacim</t>
  </si>
  <si>
    <t>F_SOKM0121</t>
  </si>
  <si>
    <t>F</t>
  </si>
  <si>
    <t xml:space="preserve">Zarar      </t>
  </si>
  <si>
    <t>Kar</t>
  </si>
  <si>
    <t>F_EURUSD0121</t>
  </si>
  <si>
    <t>Zarar</t>
  </si>
  <si>
    <t>A-B-C -F-G-H-T-U sütunları elle doldurulmaktadır.</t>
  </si>
  <si>
    <t>F sütununa "long/uzun" ve "Short/kısa" haricinde bir şey yazmayın. Tablonun çoğunluğu bu sütuna bağlıdır.</t>
  </si>
  <si>
    <t>M2 Sütunundan komisyon oranınında değişiklik yapılabilir.</t>
  </si>
  <si>
    <t>O2 hücrelerinde oynama yapılabilir. % kaçlık bir düşüşe katlanabileceğinizi ve bu doğrultuda edeceğiniz zararın hangi fiyatta olduğunu gösterir.</t>
  </si>
  <si>
    <t xml:space="preserve"> Aynı şekilde Q2 Hücresi de kâr al seviyesini belirler.</t>
  </si>
  <si>
    <t>"@efecanvatansever"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</si>
</sst>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₺&quot;* #,##0.00_-;\-&quot;₺&quot;* #,##0.00_-;_-&quot;₺&quot;* &quot;-&quot;??_-;_-@_-"/>
    <numFmt numFmtId="164" formatCode="d/m/yy\ hh:mm;@"/>
    <numFmt numFmtId="165" formatCode="_-[$$-409]* #,##0.00_ ;_-[$$-409]* \-#,##0.00\ ;_-[$$-409]* &quot;-&quot;??_ ;_-@_ 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sz val="25"/>
      <color theme="1"/>
      <name val="Calibri"/>
      <family val="2"/>
      <charset val="162"/>
      <scheme val="minor"/>
    </font>
    <font>
      <b/>
      <sz val="25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B592D"/>
        <bgColor indexed="64"/>
      </patternFill>
    </fill>
    <fill>
      <patternFill patternType="solid">
        <fgColor rgb="FF00FA7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65C5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E4D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3" fillId="2" borderId="10" xfId="0" applyFont="1" applyFill="1" applyBorder="1" applyProtection="1">
      <protection hidden="1"/>
    </xf>
    <xf numFmtId="0" fontId="3" fillId="11" borderId="10" xfId="0" applyFont="1" applyFill="1" applyBorder="1" applyProtection="1">
      <protection hidden="1"/>
    </xf>
    <xf numFmtId="0" fontId="3" fillId="10" borderId="10" xfId="0" applyFont="1" applyFill="1" applyBorder="1" applyProtection="1">
      <protection hidden="1"/>
    </xf>
    <xf numFmtId="0" fontId="3" fillId="4" borderId="10" xfId="0" applyFont="1" applyFill="1" applyBorder="1" applyProtection="1">
      <protection hidden="1"/>
    </xf>
    <xf numFmtId="0" fontId="3" fillId="7" borderId="10" xfId="0" applyFont="1" applyFill="1" applyBorder="1" applyProtection="1">
      <protection hidden="1"/>
    </xf>
    <xf numFmtId="0" fontId="3" fillId="9" borderId="10" xfId="0" applyFont="1" applyFill="1" applyBorder="1" applyProtection="1">
      <protection hidden="1"/>
    </xf>
    <xf numFmtId="0" fontId="3" fillId="3" borderId="10" xfId="0" applyFont="1" applyFill="1" applyBorder="1" applyProtection="1">
      <protection hidden="1"/>
    </xf>
    <xf numFmtId="0" fontId="3" fillId="6" borderId="10" xfId="0" applyFont="1" applyFill="1" applyBorder="1" applyProtection="1">
      <protection hidden="1"/>
    </xf>
    <xf numFmtId="0" fontId="3" fillId="5" borderId="10" xfId="0" applyFont="1" applyFill="1" applyBorder="1" applyProtection="1">
      <protection hidden="1"/>
    </xf>
    <xf numFmtId="0" fontId="3" fillId="12" borderId="10" xfId="0" applyFont="1" applyFill="1" applyBorder="1" applyProtection="1">
      <protection hidden="1"/>
    </xf>
    <xf numFmtId="0" fontId="0" fillId="8" borderId="8" xfId="0" applyFill="1" applyBorder="1" applyAlignment="1" applyProtection="1">
      <alignment horizontal="left"/>
      <protection hidden="1"/>
    </xf>
    <xf numFmtId="0" fontId="0" fillId="8" borderId="3" xfId="0" applyFill="1" applyBorder="1" applyProtection="1">
      <protection hidden="1"/>
    </xf>
    <xf numFmtId="0" fontId="0" fillId="5" borderId="8" xfId="0" applyFill="1" applyBorder="1" applyProtection="1">
      <protection hidden="1"/>
    </xf>
    <xf numFmtId="0" fontId="0" fillId="5" borderId="3" xfId="0" applyFill="1" applyBorder="1" applyProtection="1">
      <protection hidden="1"/>
    </xf>
    <xf numFmtId="0" fontId="0" fillId="13" borderId="10" xfId="0" applyFill="1" applyBorder="1" applyProtection="1">
      <protection hidden="1"/>
    </xf>
    <xf numFmtId="0" fontId="3" fillId="2" borderId="11" xfId="0" applyFont="1" applyFill="1" applyBorder="1" applyProtection="1">
      <protection hidden="1"/>
    </xf>
    <xf numFmtId="0" fontId="3" fillId="11" borderId="11" xfId="0" applyFont="1" applyFill="1" applyBorder="1" applyProtection="1">
      <protection hidden="1"/>
    </xf>
    <xf numFmtId="0" fontId="3" fillId="10" borderId="11" xfId="0" applyFont="1" applyFill="1" applyBorder="1" applyProtection="1">
      <protection hidden="1"/>
    </xf>
    <xf numFmtId="0" fontId="3" fillId="5" borderId="11" xfId="0" applyFont="1" applyFill="1" applyBorder="1" applyProtection="1">
      <protection hidden="1"/>
    </xf>
    <xf numFmtId="0" fontId="3" fillId="7" borderId="11" xfId="0" applyFont="1" applyFill="1" applyBorder="1" applyProtection="1">
      <protection hidden="1"/>
    </xf>
    <xf numFmtId="0" fontId="3" fillId="9" borderId="11" xfId="0" applyFont="1" applyFill="1" applyBorder="1" applyProtection="1">
      <protection hidden="1"/>
    </xf>
    <xf numFmtId="0" fontId="3" fillId="3" borderId="11" xfId="0" applyFont="1" applyFill="1" applyBorder="1" applyProtection="1">
      <protection hidden="1"/>
    </xf>
    <xf numFmtId="0" fontId="3" fillId="6" borderId="11" xfId="0" applyFont="1" applyFill="1" applyBorder="1" applyProtection="1">
      <protection hidden="1"/>
    </xf>
    <xf numFmtId="0" fontId="4" fillId="4" borderId="11" xfId="0" applyFont="1" applyFill="1" applyBorder="1" applyProtection="1">
      <protection hidden="1"/>
    </xf>
    <xf numFmtId="0" fontId="6" fillId="5" borderId="11" xfId="0" applyFont="1" applyFill="1" applyBorder="1" applyProtection="1">
      <protection hidden="1"/>
    </xf>
    <xf numFmtId="0" fontId="0" fillId="8" borderId="7" xfId="0" applyFill="1" applyBorder="1" applyProtection="1">
      <protection hidden="1"/>
    </xf>
    <xf numFmtId="0" fontId="0" fillId="5" borderId="7" xfId="0" applyFill="1" applyBorder="1" applyProtection="1">
      <protection hidden="1"/>
    </xf>
    <xf numFmtId="0" fontId="0" fillId="13" borderId="11" xfId="0" applyFill="1" applyBorder="1" applyAlignment="1" applyProtection="1">
      <alignment horizontal="center"/>
      <protection hidden="1"/>
    </xf>
    <xf numFmtId="10" fontId="0" fillId="3" borderId="12" xfId="1" applyNumberFormat="1" applyFont="1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0" fillId="5" borderId="12" xfId="0" applyFill="1" applyBorder="1" applyProtection="1">
      <protection hidden="1"/>
    </xf>
    <xf numFmtId="10" fontId="0" fillId="5" borderId="12" xfId="1" applyNumberFormat="1" applyFont="1" applyFill="1" applyBorder="1" applyProtection="1">
      <protection hidden="1"/>
    </xf>
    <xf numFmtId="0" fontId="0" fillId="8" borderId="12" xfId="0" applyFill="1" applyBorder="1" applyProtection="1">
      <protection hidden="1"/>
    </xf>
    <xf numFmtId="2" fontId="0" fillId="8" borderId="12" xfId="0" applyNumberFormat="1" applyFill="1" applyBorder="1" applyProtection="1">
      <protection hidden="1"/>
    </xf>
    <xf numFmtId="2" fontId="0" fillId="5" borderId="12" xfId="0" applyNumberFormat="1" applyFill="1" applyBorder="1" applyProtection="1">
      <protection hidden="1"/>
    </xf>
    <xf numFmtId="0" fontId="0" fillId="13" borderId="12" xfId="0" applyNumberFormat="1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0" borderId="0" xfId="0" applyProtection="1">
      <protection locked="0"/>
    </xf>
    <xf numFmtId="0" fontId="0" fillId="2" borderId="12" xfId="0" applyFill="1" applyBorder="1" applyProtection="1">
      <protection locked="0"/>
    </xf>
    <xf numFmtId="0" fontId="0" fillId="11" borderId="12" xfId="0" applyFill="1" applyBorder="1" applyProtection="1">
      <protection locked="0"/>
    </xf>
    <xf numFmtId="0" fontId="0" fillId="7" borderId="12" xfId="0" applyFill="1" applyBorder="1" applyProtection="1">
      <protection locked="0"/>
    </xf>
    <xf numFmtId="0" fontId="0" fillId="9" borderId="12" xfId="0" applyFill="1" applyBorder="1" applyProtection="1">
      <protection locked="0"/>
    </xf>
    <xf numFmtId="10" fontId="3" fillId="12" borderId="11" xfId="0" applyNumberFormat="1" applyFont="1" applyFill="1" applyBorder="1" applyProtection="1">
      <protection locked="0"/>
    </xf>
    <xf numFmtId="10" fontId="0" fillId="8" borderId="7" xfId="0" applyNumberFormat="1" applyFill="1" applyBorder="1" applyAlignment="1" applyProtection="1">
      <alignment horizontal="center"/>
      <protection locked="0"/>
    </xf>
    <xf numFmtId="10" fontId="0" fillId="5" borderId="7" xfId="0" applyNumberFormat="1" applyFill="1" applyBorder="1" applyProtection="1">
      <protection locked="0"/>
    </xf>
    <xf numFmtId="0" fontId="0" fillId="2" borderId="8" xfId="0" applyFill="1" applyBorder="1" applyProtection="1">
      <protection hidden="1"/>
    </xf>
    <xf numFmtId="10" fontId="0" fillId="3" borderId="10" xfId="1" applyNumberFormat="1" applyFont="1" applyFill="1" applyBorder="1" applyProtection="1">
      <protection hidden="1"/>
    </xf>
    <xf numFmtId="0" fontId="0" fillId="6" borderId="10" xfId="0" applyFill="1" applyBorder="1" applyProtection="1">
      <protection hidden="1"/>
    </xf>
    <xf numFmtId="0" fontId="0" fillId="5" borderId="10" xfId="0" applyFill="1" applyBorder="1" applyProtection="1">
      <protection hidden="1"/>
    </xf>
    <xf numFmtId="10" fontId="0" fillId="5" borderId="10" xfId="1" applyNumberFormat="1" applyFont="1" applyFill="1" applyBorder="1" applyProtection="1">
      <protection hidden="1"/>
    </xf>
    <xf numFmtId="2" fontId="0" fillId="8" borderId="10" xfId="0" applyNumberFormat="1" applyFill="1" applyBorder="1" applyProtection="1">
      <protection hidden="1"/>
    </xf>
    <xf numFmtId="2" fontId="0" fillId="5" borderId="10" xfId="0" applyNumberFormat="1" applyFill="1" applyBorder="1" applyProtection="1">
      <protection hidden="1"/>
    </xf>
    <xf numFmtId="0" fontId="0" fillId="13" borderId="10" xfId="0" applyNumberFormat="1" applyFill="1" applyBorder="1" applyProtection="1">
      <protection hidden="1"/>
    </xf>
    <xf numFmtId="0" fontId="8" fillId="14" borderId="10" xfId="0" applyFont="1" applyFill="1" applyBorder="1" applyProtection="1">
      <protection hidden="1"/>
    </xf>
    <xf numFmtId="0" fontId="0" fillId="8" borderId="5" xfId="0" applyFill="1" applyBorder="1" applyProtection="1">
      <protection hidden="1"/>
    </xf>
    <xf numFmtId="0" fontId="7" fillId="14" borderId="11" xfId="0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0" fillId="2" borderId="6" xfId="0" applyFill="1" applyBorder="1" applyProtection="1">
      <protection locked="0"/>
    </xf>
    <xf numFmtId="0" fontId="0" fillId="11" borderId="10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7" borderId="10" xfId="0" applyFill="1" applyBorder="1" applyProtection="1">
      <protection locked="0"/>
    </xf>
    <xf numFmtId="0" fontId="0" fillId="9" borderId="10" xfId="0" applyFill="1" applyBorder="1" applyProtection="1">
      <protection locked="0"/>
    </xf>
    <xf numFmtId="9" fontId="0" fillId="5" borderId="12" xfId="1" applyFont="1" applyFill="1" applyBorder="1" applyProtection="1">
      <protection hidden="1"/>
    </xf>
    <xf numFmtId="0" fontId="0" fillId="5" borderId="4" xfId="0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5" borderId="9" xfId="0" applyFill="1" applyBorder="1" applyProtection="1">
      <protection hidden="1"/>
    </xf>
    <xf numFmtId="10" fontId="3" fillId="12" borderId="11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10" xfId="0" applyNumberFormat="1" applyFill="1" applyBorder="1" applyProtection="1">
      <protection hidden="1"/>
    </xf>
    <xf numFmtId="0" fontId="0" fillId="2" borderId="12" xfId="0" applyNumberFormat="1" applyFill="1" applyBorder="1" applyProtection="1">
      <protection hidden="1"/>
    </xf>
    <xf numFmtId="0" fontId="0" fillId="2" borderId="11" xfId="0" applyNumberFormat="1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11" xfId="0" applyFill="1" applyBorder="1" applyProtection="1">
      <protection hidden="1"/>
    </xf>
    <xf numFmtId="164" fontId="0" fillId="2" borderId="10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3" fillId="15" borderId="10" xfId="0" applyFont="1" applyFill="1" applyBorder="1" applyProtection="1">
      <protection hidden="1"/>
    </xf>
    <xf numFmtId="0" fontId="3" fillId="15" borderId="1" xfId="0" applyFont="1" applyFill="1" applyBorder="1" applyProtection="1">
      <protection hidden="1"/>
    </xf>
    <xf numFmtId="0" fontId="3" fillId="15" borderId="11" xfId="0" applyFont="1" applyFill="1" applyBorder="1" applyProtection="1">
      <protection hidden="1"/>
    </xf>
    <xf numFmtId="10" fontId="0" fillId="15" borderId="12" xfId="1" applyNumberFormat="1" applyFont="1" applyFill="1" applyBorder="1" applyProtection="1">
      <protection hidden="1"/>
    </xf>
    <xf numFmtId="10" fontId="0" fillId="15" borderId="11" xfId="1" applyNumberFormat="1" applyFont="1" applyFill="1" applyBorder="1" applyProtection="1">
      <protection hidden="1"/>
    </xf>
    <xf numFmtId="44" fontId="0" fillId="2" borderId="10" xfId="2" applyFont="1" applyFill="1" applyBorder="1" applyProtection="1">
      <protection hidden="1"/>
    </xf>
    <xf numFmtId="44" fontId="0" fillId="2" borderId="7" xfId="2" applyFont="1" applyFill="1" applyBorder="1" applyAlignment="1" applyProtection="1">
      <alignment horizontal="left"/>
      <protection hidden="1"/>
    </xf>
    <xf numFmtId="44" fontId="0" fillId="2" borderId="7" xfId="2" applyFont="1" applyFill="1" applyBorder="1" applyProtection="1">
      <protection hidden="1"/>
    </xf>
    <xf numFmtId="44" fontId="0" fillId="5" borderId="12" xfId="2" applyFont="1" applyFill="1" applyBorder="1" applyProtection="1">
      <protection hidden="1"/>
    </xf>
    <xf numFmtId="44" fontId="8" fillId="14" borderId="10" xfId="2" applyFont="1" applyFill="1" applyBorder="1" applyProtection="1">
      <protection hidden="1"/>
    </xf>
    <xf numFmtId="44" fontId="0" fillId="12" borderId="12" xfId="2" applyFont="1" applyFill="1" applyBorder="1" applyProtection="1">
      <protection hidden="1"/>
    </xf>
    <xf numFmtId="44" fontId="0" fillId="15" borderId="12" xfId="2" applyFont="1" applyFill="1" applyBorder="1" applyProtection="1">
      <protection hidden="1"/>
    </xf>
    <xf numFmtId="44" fontId="0" fillId="10" borderId="12" xfId="2" applyFont="1" applyFill="1" applyBorder="1" applyProtection="1">
      <protection locked="0"/>
    </xf>
    <xf numFmtId="44" fontId="0" fillId="11" borderId="12" xfId="2" applyFont="1" applyFill="1" applyBorder="1" applyProtection="1">
      <protection hidden="1"/>
    </xf>
    <xf numFmtId="44" fontId="0" fillId="10" borderId="12" xfId="2" applyFont="1" applyFill="1" applyBorder="1" applyProtection="1">
      <protection hidden="1"/>
    </xf>
    <xf numFmtId="44" fontId="0" fillId="0" borderId="11" xfId="2" applyFont="1" applyBorder="1" applyProtection="1">
      <protection hidden="1"/>
    </xf>
    <xf numFmtId="44" fontId="8" fillId="14" borderId="12" xfId="2" applyFont="1" applyFill="1" applyBorder="1" applyProtection="1">
      <protection hidden="1"/>
    </xf>
    <xf numFmtId="165" fontId="0" fillId="10" borderId="12" xfId="2" applyNumberFormat="1" applyFont="1" applyFill="1" applyBorder="1" applyProtection="1">
      <protection locked="0"/>
    </xf>
    <xf numFmtId="165" fontId="0" fillId="11" borderId="12" xfId="2" applyNumberFormat="1" applyFont="1" applyFill="1" applyBorder="1" applyProtection="1">
      <protection hidden="1"/>
    </xf>
    <xf numFmtId="165" fontId="0" fillId="10" borderId="12" xfId="2" applyNumberFormat="1" applyFont="1" applyFill="1" applyBorder="1" applyProtection="1">
      <protection hidden="1"/>
    </xf>
    <xf numFmtId="165" fontId="0" fillId="5" borderId="12" xfId="2" applyNumberFormat="1" applyFont="1" applyFill="1" applyBorder="1" applyProtection="1">
      <protection hidden="1"/>
    </xf>
    <xf numFmtId="165" fontId="0" fillId="2" borderId="7" xfId="2" applyNumberFormat="1" applyFont="1" applyFill="1" applyBorder="1" applyProtection="1">
      <protection hidden="1"/>
    </xf>
    <xf numFmtId="165" fontId="0" fillId="12" borderId="12" xfId="2" applyNumberFormat="1" applyFont="1" applyFill="1" applyBorder="1" applyProtection="1">
      <protection hidden="1"/>
    </xf>
    <xf numFmtId="165" fontId="8" fillId="14" borderId="10" xfId="2" applyNumberFormat="1" applyFont="1" applyFill="1" applyBorder="1" applyProtection="1">
      <protection hidden="1"/>
    </xf>
    <xf numFmtId="165" fontId="0" fillId="15" borderId="12" xfId="2" applyNumberFormat="1" applyFont="1" applyFill="1" applyBorder="1" applyProtection="1">
      <protection hidden="1"/>
    </xf>
    <xf numFmtId="165" fontId="8" fillId="14" borderId="12" xfId="2" applyNumberFormat="1" applyFont="1" applyFill="1" applyBorder="1" applyProtection="1">
      <protection hidden="1"/>
    </xf>
    <xf numFmtId="165" fontId="0" fillId="0" borderId="11" xfId="2" applyNumberFormat="1" applyFont="1" applyBorder="1" applyProtection="1">
      <protection hidden="1"/>
    </xf>
    <xf numFmtId="165" fontId="0" fillId="2" borderId="7" xfId="2" applyNumberFormat="1" applyFont="1" applyFill="1" applyBorder="1" applyAlignment="1" applyProtection="1">
      <alignment horizontal="left"/>
      <protection hidden="1"/>
    </xf>
    <xf numFmtId="0" fontId="5" fillId="4" borderId="11" xfId="0" applyFont="1" applyFill="1" applyBorder="1" applyProtection="1">
      <protection hidden="1"/>
    </xf>
    <xf numFmtId="44" fontId="0" fillId="10" borderId="10" xfId="2" applyFont="1" applyFill="1" applyBorder="1" applyProtection="1">
      <protection locked="0"/>
    </xf>
    <xf numFmtId="44" fontId="0" fillId="11" borderId="10" xfId="2" applyFont="1" applyFill="1" applyBorder="1" applyProtection="1">
      <protection hidden="1"/>
    </xf>
    <xf numFmtId="44" fontId="0" fillId="10" borderId="10" xfId="2" applyFont="1" applyFill="1" applyBorder="1" applyProtection="1">
      <protection hidden="1"/>
    </xf>
    <xf numFmtId="44" fontId="0" fillId="5" borderId="10" xfId="2" applyFont="1" applyFill="1" applyBorder="1" applyProtection="1">
      <protection hidden="1"/>
    </xf>
    <xf numFmtId="44" fontId="0" fillId="12" borderId="1" xfId="2" applyFont="1" applyFill="1" applyBorder="1" applyProtection="1">
      <protection hidden="1"/>
    </xf>
    <xf numFmtId="44" fontId="0" fillId="15" borderId="10" xfId="2" applyFont="1" applyFill="1" applyBorder="1" applyProtection="1">
      <protection hidden="1"/>
    </xf>
    <xf numFmtId="44" fontId="0" fillId="12" borderId="6" xfId="2" applyFont="1" applyFill="1" applyBorder="1" applyProtection="1">
      <protection hidden="1"/>
    </xf>
    <xf numFmtId="44" fontId="0" fillId="2" borderId="11" xfId="2" applyFont="1" applyFill="1" applyBorder="1" applyProtection="1">
      <protection hidden="1"/>
    </xf>
    <xf numFmtId="165" fontId="0" fillId="10" borderId="10" xfId="0" applyNumberFormat="1" applyFill="1" applyBorder="1" applyProtection="1">
      <protection locked="0"/>
    </xf>
    <xf numFmtId="165" fontId="0" fillId="11" borderId="10" xfId="0" applyNumberFormat="1" applyFill="1" applyBorder="1" applyProtection="1">
      <protection hidden="1"/>
    </xf>
    <xf numFmtId="165" fontId="0" fillId="10" borderId="10" xfId="0" applyNumberFormat="1" applyFill="1" applyBorder="1" applyProtection="1">
      <protection hidden="1"/>
    </xf>
    <xf numFmtId="165" fontId="0" fillId="10" borderId="12" xfId="0" applyNumberFormat="1" applyFill="1" applyBorder="1" applyProtection="1">
      <protection locked="0"/>
    </xf>
    <xf numFmtId="165" fontId="0" fillId="11" borderId="12" xfId="0" applyNumberFormat="1" applyFill="1" applyBorder="1" applyProtection="1">
      <protection hidden="1"/>
    </xf>
    <xf numFmtId="165" fontId="0" fillId="10" borderId="12" xfId="0" applyNumberFormat="1" applyFill="1" applyBorder="1" applyProtection="1">
      <protection hidden="1"/>
    </xf>
    <xf numFmtId="165" fontId="0" fillId="2" borderId="7" xfId="0" applyNumberFormat="1" applyFill="1" applyBorder="1" applyProtection="1">
      <protection hidden="1"/>
    </xf>
    <xf numFmtId="165" fontId="0" fillId="5" borderId="10" xfId="0" applyNumberFormat="1" applyFill="1" applyBorder="1" applyProtection="1">
      <protection hidden="1"/>
    </xf>
    <xf numFmtId="165" fontId="0" fillId="5" borderId="12" xfId="0" applyNumberFormat="1" applyFill="1" applyBorder="1" applyProtection="1">
      <protection hidden="1"/>
    </xf>
    <xf numFmtId="165" fontId="0" fillId="12" borderId="1" xfId="0" applyNumberFormat="1" applyFill="1" applyBorder="1" applyProtection="1">
      <protection hidden="1"/>
    </xf>
    <xf numFmtId="165" fontId="8" fillId="14" borderId="10" xfId="0" applyNumberFormat="1" applyFont="1" applyFill="1" applyBorder="1" applyProtection="1">
      <protection hidden="1"/>
    </xf>
    <xf numFmtId="165" fontId="0" fillId="15" borderId="10" xfId="0" applyNumberFormat="1" applyFill="1" applyBorder="1" applyProtection="1">
      <protection hidden="1"/>
    </xf>
    <xf numFmtId="165" fontId="0" fillId="12" borderId="6" xfId="0" applyNumberFormat="1" applyFill="1" applyBorder="1" applyProtection="1">
      <protection hidden="1"/>
    </xf>
    <xf numFmtId="165" fontId="8" fillId="14" borderId="12" xfId="0" applyNumberFormat="1" applyFont="1" applyFill="1" applyBorder="1" applyProtection="1">
      <protection hidden="1"/>
    </xf>
    <xf numFmtId="165" fontId="0" fillId="15" borderId="12" xfId="0" applyNumberFormat="1" applyFill="1" applyBorder="1" applyProtection="1">
      <protection hidden="1"/>
    </xf>
    <xf numFmtId="165" fontId="8" fillId="14" borderId="11" xfId="0" applyNumberFormat="1" applyFont="1" applyFill="1" applyBorder="1" applyProtection="1">
      <protection hidden="1"/>
    </xf>
    <xf numFmtId="165" fontId="0" fillId="15" borderId="11" xfId="0" applyNumberFormat="1" applyFill="1" applyBorder="1" applyProtection="1">
      <protection hidden="1"/>
    </xf>
    <xf numFmtId="165" fontId="0" fillId="0" borderId="11" xfId="0" applyNumberFormat="1" applyBorder="1" applyProtection="1">
      <protection hidden="1"/>
    </xf>
    <xf numFmtId="165" fontId="0" fillId="2" borderId="11" xfId="0" applyNumberFormat="1" applyFill="1" applyBorder="1" applyProtection="1">
      <protection hidden="1"/>
    </xf>
    <xf numFmtId="0" fontId="0" fillId="0" borderId="8" xfId="0" applyBorder="1" applyAlignment="1" applyProtection="1">
      <alignment horizontal="right"/>
      <protection hidden="1"/>
    </xf>
    <xf numFmtId="0" fontId="0" fillId="0" borderId="8" xfId="2" applyNumberFormat="1" applyFont="1" applyBorder="1" applyAlignment="1" applyProtection="1">
      <alignment horizontal="right"/>
      <protection hidden="1"/>
    </xf>
    <xf numFmtId="11" fontId="0" fillId="2" borderId="11" xfId="1" applyNumberFormat="1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NumberFormat="1" applyBorder="1" applyAlignment="1" applyProtection="1">
      <alignment horizontal="right"/>
      <protection hidden="1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10" fillId="0" borderId="0" xfId="0" applyFont="1" applyFill="1"/>
    <xf numFmtId="0" fontId="0" fillId="0" borderId="0" xfId="0" applyFill="1"/>
    <xf numFmtId="0" fontId="9" fillId="0" borderId="0" xfId="0" applyFont="1" applyFill="1"/>
    <xf numFmtId="0" fontId="10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1" fillId="16" borderId="1" xfId="0" applyFont="1" applyFill="1" applyBorder="1" applyProtection="1">
      <protection hidden="1"/>
    </xf>
    <xf numFmtId="0" fontId="11" fillId="16" borderId="13" xfId="0" applyFont="1" applyFill="1" applyBorder="1" applyProtection="1">
      <protection hidden="1"/>
    </xf>
    <xf numFmtId="0" fontId="10" fillId="16" borderId="13" xfId="0" applyFont="1" applyFill="1" applyBorder="1" applyProtection="1">
      <protection hidden="1"/>
    </xf>
    <xf numFmtId="0" fontId="0" fillId="16" borderId="13" xfId="0" applyFill="1" applyBorder="1" applyProtection="1">
      <protection hidden="1"/>
    </xf>
    <xf numFmtId="0" fontId="0" fillId="16" borderId="3" xfId="0" applyFill="1" applyBorder="1" applyProtection="1">
      <protection hidden="1"/>
    </xf>
    <xf numFmtId="0" fontId="11" fillId="16" borderId="6" xfId="0" applyFont="1" applyFill="1" applyBorder="1" applyProtection="1">
      <protection hidden="1"/>
    </xf>
    <xf numFmtId="0" fontId="11" fillId="16" borderId="0" xfId="0" applyFont="1" applyFill="1" applyBorder="1" applyProtection="1">
      <protection hidden="1"/>
    </xf>
    <xf numFmtId="0" fontId="10" fillId="16" borderId="0" xfId="0" applyFont="1" applyFill="1" applyBorder="1" applyProtection="1">
      <protection hidden="1"/>
    </xf>
    <xf numFmtId="0" fontId="0" fillId="16" borderId="0" xfId="0" applyFill="1" applyBorder="1" applyProtection="1">
      <protection hidden="1"/>
    </xf>
    <xf numFmtId="0" fontId="0" fillId="16" borderId="5" xfId="0" applyFill="1" applyBorder="1" applyProtection="1">
      <protection hidden="1"/>
    </xf>
    <xf numFmtId="0" fontId="11" fillId="16" borderId="2" xfId="0" applyFont="1" applyFill="1" applyBorder="1" applyProtection="1">
      <protection hidden="1"/>
    </xf>
    <xf numFmtId="0" fontId="11" fillId="16" borderId="14" xfId="0" applyFont="1" applyFill="1" applyBorder="1" applyProtection="1">
      <protection hidden="1"/>
    </xf>
    <xf numFmtId="0" fontId="10" fillId="16" borderId="14" xfId="0" applyFont="1" applyFill="1" applyBorder="1" applyProtection="1">
      <protection hidden="1"/>
    </xf>
    <xf numFmtId="0" fontId="0" fillId="16" borderId="14" xfId="0" applyFill="1" applyBorder="1" applyProtection="1">
      <protection hidden="1"/>
    </xf>
    <xf numFmtId="0" fontId="0" fillId="16" borderId="4" xfId="0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</cellXfs>
  <cellStyles count="3">
    <cellStyle name="Normal" xfId="0" builtinId="0"/>
    <cellStyle name="ParaBirimi" xfId="2" builtinId="4"/>
    <cellStyle name="Yüzde" xfId="1" builtinId="5"/>
  </cellStyles>
  <dxfs count="36">
    <dxf>
      <font>
        <color theme="1"/>
      </font>
      <fill>
        <gradientFill degree="90">
          <stop position="0">
            <color rgb="FF00FA71"/>
          </stop>
          <stop position="1">
            <color rgb="FF00FA71"/>
          </stop>
        </gradientFill>
      </fill>
    </dxf>
    <dxf>
      <font>
        <color theme="1"/>
      </font>
      <fill>
        <gradientFill degree="90">
          <stop position="0">
            <color rgb="FFFB592D"/>
          </stop>
          <stop position="1">
            <color rgb="FFFB592D"/>
          </stop>
        </gradientFill>
      </fill>
    </dxf>
    <dxf>
      <font>
        <color auto="1"/>
      </font>
      <fill>
        <gradientFill degree="90">
          <stop position="0">
            <color rgb="FF00FA71"/>
          </stop>
          <stop position="1">
            <color rgb="FF00FA71"/>
          </stop>
        </gradientFill>
      </fill>
    </dxf>
    <dxf>
      <font>
        <color auto="1"/>
      </font>
      <fill>
        <gradientFill degree="90">
          <stop position="0">
            <color rgb="FFFB592D"/>
          </stop>
          <stop position="1">
            <color rgb="FFFB592D"/>
          </stop>
        </gradientFill>
      </fill>
    </dxf>
    <dxf>
      <font>
        <color theme="1"/>
      </font>
      <fill>
        <gradientFill degree="90">
          <stop position="0">
            <color rgb="FF00FA71"/>
          </stop>
          <stop position="1">
            <color rgb="FF00FA71"/>
          </stop>
        </gradientFill>
      </fill>
    </dxf>
    <dxf>
      <font>
        <color auto="1"/>
      </font>
      <fill>
        <gradientFill degree="90">
          <stop position="0">
            <color rgb="FFFB592D"/>
          </stop>
          <stop position="1">
            <color auto="1"/>
          </stop>
        </gradientFill>
      </fill>
    </dxf>
    <dxf>
      <font>
        <color theme="1"/>
      </font>
      <fill>
        <gradientFill degree="90">
          <stop position="0">
            <color rgb="FF00FA71"/>
          </stop>
          <stop position="1">
            <color rgb="FF00FA71"/>
          </stop>
        </gradientFill>
      </fill>
    </dxf>
    <dxf>
      <font>
        <color theme="1"/>
      </font>
      <fill>
        <gradientFill degree="90">
          <stop position="0">
            <color rgb="FFFB592D"/>
          </stop>
          <stop position="1">
            <color rgb="FFFB592D"/>
          </stop>
        </gradientFill>
      </fill>
    </dxf>
    <dxf>
      <font>
        <color auto="1"/>
      </font>
      <fill>
        <gradientFill degree="90">
          <stop position="0">
            <color rgb="FF00FA71"/>
          </stop>
          <stop position="1">
            <color rgb="FF00FA71"/>
          </stop>
        </gradientFill>
      </fill>
    </dxf>
    <dxf>
      <font>
        <color auto="1"/>
      </font>
      <fill>
        <gradientFill degree="90">
          <stop position="0">
            <color rgb="FFFB592D"/>
          </stop>
          <stop position="1">
            <color rgb="FFFB592D"/>
          </stop>
        </gradientFill>
      </fill>
    </dxf>
    <dxf>
      <font>
        <color theme="1"/>
      </font>
      <fill>
        <gradientFill degree="90">
          <stop position="0">
            <color rgb="FF00FA71"/>
          </stop>
          <stop position="1">
            <color rgb="FF00FA71"/>
          </stop>
        </gradientFill>
      </fill>
    </dxf>
    <dxf>
      <font>
        <color auto="1"/>
      </font>
      <fill>
        <gradientFill degree="90">
          <stop position="0">
            <color rgb="FFFB592D"/>
          </stop>
          <stop position="1">
            <color auto="1"/>
          </stop>
        </gradientFill>
      </fill>
    </dxf>
    <dxf>
      <font>
        <color theme="1"/>
      </font>
      <fill>
        <gradientFill degree="90">
          <stop position="0">
            <color rgb="FF00FA71"/>
          </stop>
          <stop position="1">
            <color rgb="FF00FA71"/>
          </stop>
        </gradientFill>
      </fill>
    </dxf>
    <dxf>
      <font>
        <color theme="1"/>
      </font>
      <fill>
        <gradientFill degree="90">
          <stop position="0">
            <color rgb="FFFB592D"/>
          </stop>
          <stop position="1">
            <color rgb="FFFB592D"/>
          </stop>
        </gradientFill>
      </fill>
    </dxf>
    <dxf>
      <font>
        <color auto="1"/>
      </font>
      <fill>
        <gradientFill degree="90">
          <stop position="0">
            <color rgb="FF00FA71"/>
          </stop>
          <stop position="1">
            <color rgb="FF00FA71"/>
          </stop>
        </gradientFill>
      </fill>
    </dxf>
    <dxf>
      <font>
        <color auto="1"/>
      </font>
      <fill>
        <gradientFill degree="90">
          <stop position="0">
            <color rgb="FFFB592D"/>
          </stop>
          <stop position="1">
            <color rgb="FFFB592D"/>
          </stop>
        </gradientFill>
      </fill>
    </dxf>
    <dxf>
      <font>
        <color theme="1"/>
      </font>
      <fill>
        <gradientFill degree="90">
          <stop position="0">
            <color rgb="FF00FA71"/>
          </stop>
          <stop position="1">
            <color rgb="FF00FA71"/>
          </stop>
        </gradientFill>
      </fill>
    </dxf>
    <dxf>
      <font>
        <color auto="1"/>
      </font>
      <fill>
        <gradientFill degree="90">
          <stop position="0">
            <color rgb="FFFB592D"/>
          </stop>
          <stop position="1">
            <color auto="1"/>
          </stop>
        </gradientFill>
      </fill>
    </dxf>
    <dxf>
      <font>
        <color theme="1"/>
      </font>
      <fill>
        <gradientFill degree="90">
          <stop position="0">
            <color rgb="FF00FA71"/>
          </stop>
          <stop position="1">
            <color rgb="FF00FA71"/>
          </stop>
        </gradientFill>
      </fill>
    </dxf>
    <dxf>
      <font>
        <color theme="1"/>
      </font>
      <fill>
        <gradientFill degree="90">
          <stop position="0">
            <color rgb="FFFB592D"/>
          </stop>
          <stop position="1">
            <color rgb="FFFB592D"/>
          </stop>
        </gradientFill>
      </fill>
    </dxf>
    <dxf>
      <font>
        <color auto="1"/>
      </font>
      <fill>
        <gradientFill degree="90">
          <stop position="0">
            <color rgb="FF00FA71"/>
          </stop>
          <stop position="1">
            <color rgb="FF00FA71"/>
          </stop>
        </gradientFill>
      </fill>
    </dxf>
    <dxf>
      <font>
        <color auto="1"/>
      </font>
      <fill>
        <gradientFill degree="90">
          <stop position="0">
            <color rgb="FFFB592D"/>
          </stop>
          <stop position="1">
            <color rgb="FFFB592D"/>
          </stop>
        </gradientFill>
      </fill>
    </dxf>
    <dxf>
      <font>
        <color theme="1"/>
      </font>
      <fill>
        <gradientFill degree="90">
          <stop position="0">
            <color rgb="FF00FA71"/>
          </stop>
          <stop position="1">
            <color rgb="FF00FA71"/>
          </stop>
        </gradientFill>
      </fill>
    </dxf>
    <dxf>
      <font>
        <color auto="1"/>
      </font>
      <fill>
        <gradientFill degree="90">
          <stop position="0">
            <color rgb="FFFB592D"/>
          </stop>
          <stop position="1">
            <color auto="1"/>
          </stop>
        </gradientFill>
      </fill>
    </dxf>
    <dxf>
      <font>
        <color theme="1"/>
      </font>
      <fill>
        <gradientFill degree="90">
          <stop position="0">
            <color rgb="FF00FA71"/>
          </stop>
          <stop position="1">
            <color rgb="FF00FA71"/>
          </stop>
        </gradientFill>
      </fill>
    </dxf>
    <dxf>
      <font>
        <color theme="1"/>
      </font>
      <fill>
        <gradientFill degree="90">
          <stop position="0">
            <color rgb="FFFB592D"/>
          </stop>
          <stop position="1">
            <color rgb="FFFB592D"/>
          </stop>
        </gradientFill>
      </fill>
    </dxf>
    <dxf>
      <font>
        <color auto="1"/>
      </font>
      <fill>
        <gradientFill degree="90">
          <stop position="0">
            <color rgb="FF00FA71"/>
          </stop>
          <stop position="1">
            <color rgb="FF00FA71"/>
          </stop>
        </gradientFill>
      </fill>
    </dxf>
    <dxf>
      <font>
        <color auto="1"/>
      </font>
      <fill>
        <gradientFill degree="90">
          <stop position="0">
            <color rgb="FFFB592D"/>
          </stop>
          <stop position="1">
            <color rgb="FFFB592D"/>
          </stop>
        </gradientFill>
      </fill>
    </dxf>
    <dxf>
      <font>
        <color theme="1"/>
      </font>
      <fill>
        <gradientFill degree="90">
          <stop position="0">
            <color rgb="FF00FA71"/>
          </stop>
          <stop position="1">
            <color rgb="FF00FA71"/>
          </stop>
        </gradientFill>
      </fill>
    </dxf>
    <dxf>
      <font>
        <color auto="1"/>
      </font>
      <fill>
        <gradientFill degree="90">
          <stop position="0">
            <color rgb="FFFB592D"/>
          </stop>
          <stop position="1">
            <color auto="1"/>
          </stop>
        </gradientFill>
      </fill>
    </dxf>
    <dxf>
      <font>
        <color theme="1"/>
      </font>
      <fill>
        <gradientFill degree="90">
          <stop position="0">
            <color rgb="FF00FA71"/>
          </stop>
          <stop position="1">
            <color rgb="FF00FA71"/>
          </stop>
        </gradientFill>
      </fill>
    </dxf>
    <dxf>
      <font>
        <color theme="1"/>
      </font>
      <fill>
        <gradientFill degree="90">
          <stop position="0">
            <color rgb="FFFB592D"/>
          </stop>
          <stop position="1">
            <color rgb="FFFB592D"/>
          </stop>
        </gradientFill>
      </fill>
    </dxf>
    <dxf>
      <font>
        <color auto="1"/>
      </font>
      <fill>
        <gradientFill degree="90">
          <stop position="0">
            <color rgb="FF00FA71"/>
          </stop>
          <stop position="1">
            <color rgb="FF00FA71"/>
          </stop>
        </gradientFill>
      </fill>
    </dxf>
    <dxf>
      <font>
        <color auto="1"/>
      </font>
      <fill>
        <gradientFill degree="90">
          <stop position="0">
            <color rgb="FFFB592D"/>
          </stop>
          <stop position="1">
            <color rgb="FFFB592D"/>
          </stop>
        </gradientFill>
      </fill>
    </dxf>
    <dxf>
      <font>
        <color theme="1"/>
      </font>
      <fill>
        <gradientFill degree="90">
          <stop position="0">
            <color rgb="FF00FA71"/>
          </stop>
          <stop position="1">
            <color rgb="FF00FA71"/>
          </stop>
        </gradientFill>
      </fill>
    </dxf>
    <dxf>
      <font>
        <color auto="1"/>
      </font>
      <fill>
        <gradientFill degree="90">
          <stop position="0">
            <color rgb="FFFB592D"/>
          </stop>
          <stop position="1">
            <color auto="1"/>
          </stop>
        </gradientFill>
      </fill>
    </dxf>
  </dxfs>
  <tableStyles count="0" defaultTableStyle="TableStyleMedium2" defaultPivotStyle="PivotStyleLight16"/>
  <colors>
    <mruColors>
      <color rgb="FFFFCC99"/>
      <color rgb="FF00FA71"/>
      <color rgb="FFF65C5C"/>
      <color rgb="FFFF3737"/>
      <color rgb="FFFF7A37"/>
      <color rgb="FFFEE4DA"/>
      <color rgb="FFFF9B9B"/>
      <color rgb="FFFB592D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1B80A-D7E0-4001-8BB1-72253C420D6C}">
  <dimension ref="A1:AP145"/>
  <sheetViews>
    <sheetView tabSelected="1" zoomScale="84" zoomScaleNormal="84" workbookViewId="0">
      <selection activeCell="L24" sqref="L24"/>
    </sheetView>
  </sheetViews>
  <sheetFormatPr defaultRowHeight="14.4" x14ac:dyDescent="0.3"/>
  <cols>
    <col min="1" max="1" width="12.44140625" bestFit="1" customWidth="1"/>
    <col min="2" max="2" width="9.5546875" bestFit="1" customWidth="1"/>
    <col min="3" max="3" width="14.88671875" bestFit="1" customWidth="1"/>
    <col min="4" max="4" width="17.88671875" bestFit="1" customWidth="1"/>
    <col min="5" max="5" width="11.6640625" bestFit="1" customWidth="1"/>
    <col min="6" max="6" width="9.44140625" bestFit="1" customWidth="1"/>
    <col min="7" max="7" width="10.6640625" bestFit="1" customWidth="1"/>
    <col min="8" max="8" width="12.6640625" bestFit="1" customWidth="1"/>
    <col min="9" max="9" width="10.88671875" bestFit="1" customWidth="1"/>
    <col min="10" max="10" width="8.6640625" customWidth="1"/>
    <col min="11" max="11" width="8.77734375" bestFit="1" customWidth="1"/>
    <col min="12" max="12" width="9.77734375" bestFit="1" customWidth="1"/>
    <col min="13" max="13" width="10.33203125" bestFit="1" customWidth="1"/>
    <col min="14" max="14" width="8.77734375" bestFit="1" customWidth="1"/>
    <col min="15" max="15" width="6" bestFit="1" customWidth="1"/>
    <col min="16" max="16" width="7.88671875" bestFit="1" customWidth="1"/>
    <col min="17" max="17" width="6" bestFit="1" customWidth="1"/>
    <col min="18" max="18" width="7.88671875" bestFit="1" customWidth="1"/>
    <col min="19" max="19" width="9.44140625" bestFit="1" customWidth="1"/>
    <col min="20" max="20" width="12.109375" bestFit="1" customWidth="1"/>
    <col min="21" max="21" width="12.109375" customWidth="1"/>
    <col min="22" max="22" width="23.44140625" bestFit="1" customWidth="1"/>
  </cols>
  <sheetData>
    <row r="1" spans="1:42" ht="16.2" thickBot="1" x14ac:dyDescent="0.35">
      <c r="A1" s="1" t="s">
        <v>7</v>
      </c>
      <c r="B1" s="2" t="s">
        <v>1</v>
      </c>
      <c r="C1" s="3" t="s">
        <v>5</v>
      </c>
      <c r="D1" s="2" t="s">
        <v>3</v>
      </c>
      <c r="E1" s="3" t="s">
        <v>7</v>
      </c>
      <c r="F1" s="4" t="s">
        <v>16</v>
      </c>
      <c r="G1" s="5" t="s">
        <v>11</v>
      </c>
      <c r="H1" s="6" t="s">
        <v>12</v>
      </c>
      <c r="I1" s="7" t="s">
        <v>26</v>
      </c>
      <c r="J1" s="8" t="s">
        <v>8</v>
      </c>
      <c r="K1" s="9" t="s">
        <v>36</v>
      </c>
      <c r="L1" s="4" t="s">
        <v>38</v>
      </c>
      <c r="M1" s="10" t="s">
        <v>20</v>
      </c>
      <c r="N1" s="79" t="s">
        <v>35</v>
      </c>
      <c r="O1" s="11" t="s">
        <v>30</v>
      </c>
      <c r="P1" s="12" t="s">
        <v>31</v>
      </c>
      <c r="Q1" s="13" t="s">
        <v>37</v>
      </c>
      <c r="R1" s="14" t="s">
        <v>34</v>
      </c>
      <c r="S1" s="15" t="s">
        <v>39</v>
      </c>
      <c r="T1" s="74" t="s">
        <v>42</v>
      </c>
      <c r="U1" s="74" t="s">
        <v>44</v>
      </c>
      <c r="V1" s="69" t="s">
        <v>45</v>
      </c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</row>
    <row r="2" spans="1:42" ht="16.2" thickBot="1" x14ac:dyDescent="0.35">
      <c r="A2" s="16" t="s">
        <v>9</v>
      </c>
      <c r="B2" s="17" t="s">
        <v>2</v>
      </c>
      <c r="C2" s="18" t="s">
        <v>4</v>
      </c>
      <c r="D2" s="17" t="s">
        <v>6</v>
      </c>
      <c r="E2" s="18" t="s">
        <v>13</v>
      </c>
      <c r="F2" s="19" t="s">
        <v>17</v>
      </c>
      <c r="G2" s="20" t="s">
        <v>10</v>
      </c>
      <c r="H2" s="21" t="s">
        <v>25</v>
      </c>
      <c r="I2" s="22" t="s">
        <v>28</v>
      </c>
      <c r="J2" s="23"/>
      <c r="K2" s="107" t="s">
        <v>55</v>
      </c>
      <c r="L2" s="25" t="s">
        <v>15</v>
      </c>
      <c r="M2" s="43">
        <v>1E-4</v>
      </c>
      <c r="N2" s="81" t="s">
        <v>36</v>
      </c>
      <c r="O2" s="44">
        <v>0.01</v>
      </c>
      <c r="P2" s="26" t="s">
        <v>32</v>
      </c>
      <c r="Q2" s="45">
        <v>0.01</v>
      </c>
      <c r="R2" s="27" t="s">
        <v>33</v>
      </c>
      <c r="S2" s="28" t="s">
        <v>21</v>
      </c>
      <c r="T2" s="75" t="s">
        <v>43</v>
      </c>
      <c r="U2" s="75" t="s">
        <v>43</v>
      </c>
      <c r="V2" s="70" t="s">
        <v>46</v>
      </c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x14ac:dyDescent="0.3">
      <c r="A3" s="39" t="s">
        <v>50</v>
      </c>
      <c r="B3" s="40">
        <v>1</v>
      </c>
      <c r="C3" s="91">
        <v>195</v>
      </c>
      <c r="D3" s="92">
        <f>C3*B3</f>
        <v>195</v>
      </c>
      <c r="E3" s="93">
        <f>B3*G3*100</f>
        <v>1302</v>
      </c>
      <c r="F3" s="39" t="s">
        <v>22</v>
      </c>
      <c r="G3" s="41">
        <v>13.02</v>
      </c>
      <c r="H3" s="42">
        <v>13.58</v>
      </c>
      <c r="I3" s="29">
        <f>IF(AND(F3="Long/uzun",H3&gt;=G3),H3/G3-1,IF(AND(F3="Long/uzun",H3&lt;G3),(H3/G3-1),IF(AND(F3="Short/kısa",H3&lt;=G3),((H3/G3-1)*-1),(H3/G3-1)*-1)))</f>
        <v>4.3010752688172005E-2</v>
      </c>
      <c r="J3" s="30">
        <f>E3/D3</f>
        <v>6.6769230769230772</v>
      </c>
      <c r="K3" s="87">
        <f>IF(AND(F3="Long/uzun",H3&gt;=G3),(H3-G3)*B3*100,IF(AND(F3="Long/uzun",H3&lt;G3),(H3-G3)*B3*100,IF(AND(F3="Short/kısa",H3&lt;=G3),(H3-G3)*B3*100*-1,IF(AND(F3="Short/kısa",H3&gt;G3),(H3-G3)*B3*-1*100))))</f>
        <v>56.00000000000005</v>
      </c>
      <c r="L3" s="32">
        <f>K3/D3</f>
        <v>0.28717948717948744</v>
      </c>
      <c r="M3" s="89">
        <f>E3*$M$2*2</f>
        <v>0.26040000000000002</v>
      </c>
      <c r="N3" s="90">
        <f>K3-M3</f>
        <v>55.739600000000053</v>
      </c>
      <c r="O3" s="33">
        <f>E3*O$2</f>
        <v>13.02</v>
      </c>
      <c r="P3" s="34">
        <f>G3-($O$2*G3)</f>
        <v>12.889799999999999</v>
      </c>
      <c r="Q3" s="31">
        <f>E3*$Q$2</f>
        <v>13.02</v>
      </c>
      <c r="R3" s="35">
        <f>G3+($Q$2*G3)</f>
        <v>13.1502</v>
      </c>
      <c r="S3" s="36">
        <f>Q2/O2</f>
        <v>1</v>
      </c>
      <c r="T3" s="76">
        <v>44204.684027777781</v>
      </c>
      <c r="U3" s="76">
        <v>44208.416666666664</v>
      </c>
      <c r="V3" s="71" t="str">
        <f>DATEDIF(T3,U3,"YM") &amp; "AY" &amp;DATEDIF(T3,U3,"MD") &amp; "GÜN" &amp;TEXT(U3-T3,"SS") &amp; "SAAT" &amp; TEXT(U3-T3,"SS") &amp; "DAKİKA"</f>
        <v>0AY4GÜN17SAAT17DAKİKA</v>
      </c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42" x14ac:dyDescent="0.3">
      <c r="A4" s="39" t="s">
        <v>50</v>
      </c>
      <c r="B4" s="40">
        <v>1</v>
      </c>
      <c r="C4" s="91">
        <v>195</v>
      </c>
      <c r="D4" s="92">
        <f t="shared" ref="D4:D5" si="0">C4*B4</f>
        <v>195</v>
      </c>
      <c r="E4" s="93">
        <f t="shared" ref="E4:E19" si="1">B4*G4*100</f>
        <v>1320</v>
      </c>
      <c r="F4" s="39" t="s">
        <v>22</v>
      </c>
      <c r="G4" s="41">
        <v>13.2</v>
      </c>
      <c r="H4" s="42">
        <v>12.88</v>
      </c>
      <c r="I4" s="29">
        <f t="shared" ref="I4:I5" si="2">IF(AND(F4="Long/uzun",H4&gt;=G4),H4/G4-1,IF(AND(F4="Long/uzun",H4&lt;G4),(H4/G4-1),IF(AND(F4="Short/kısa",H4&lt;=G4),((H4/G4-1)*-1),(H4/G4-1)*-1)))</f>
        <v>-2.4242424242424176E-2</v>
      </c>
      <c r="J4" s="30">
        <f t="shared" ref="J4:J5" si="3">E4/D4</f>
        <v>6.7692307692307692</v>
      </c>
      <c r="K4" s="87">
        <f t="shared" ref="K4:K19" si="4">IF(AND(F4="Long/uzun",H4&gt;=G4),(H4-G4)*B4*100,IF(AND(F4="Long/uzun",H4&lt;G4),(H4-G4)*B4*100,IF(AND(F4="Short/kısa",H4&lt;=G4),(H4-G4)*B4*100*-1,IF(AND(F4="Short/kısa",H4&gt;G4),(H4-G4)*B4*-1*100))))</f>
        <v>-31.999999999999851</v>
      </c>
      <c r="L4" s="32">
        <f t="shared" ref="L4:L19" si="5">K4/D4</f>
        <v>-0.16410256410256333</v>
      </c>
      <c r="M4" s="89">
        <f t="shared" ref="M4:M19" si="6">E4*$M$2*2</f>
        <v>0.26400000000000001</v>
      </c>
      <c r="N4" s="90">
        <f t="shared" ref="N4:N19" si="7">K4-M4</f>
        <v>-32.263999999999854</v>
      </c>
      <c r="O4" s="33">
        <f t="shared" ref="O4:O19" si="8">E4*O$2</f>
        <v>13.200000000000001</v>
      </c>
      <c r="P4" s="34">
        <f t="shared" ref="P4:P19" si="9">G4-($O$2*G4)</f>
        <v>13.068</v>
      </c>
      <c r="Q4" s="31">
        <f t="shared" ref="Q4:Q19" si="10">E4*$Q$2</f>
        <v>13.200000000000001</v>
      </c>
      <c r="R4" s="35">
        <f t="shared" ref="R4:R19" si="11">G4+($Q$2*G4)</f>
        <v>13.331999999999999</v>
      </c>
      <c r="S4" s="36">
        <f t="shared" ref="S4:S18" si="12">Q3/O3</f>
        <v>1</v>
      </c>
      <c r="T4" s="77">
        <v>44205.684027777781</v>
      </c>
      <c r="U4" s="77">
        <v>44209.416666608799</v>
      </c>
      <c r="V4" s="72" t="str">
        <f t="shared" ref="V4:V19" si="13">DATEDIF(T4,U4,"YM")&amp;"AY"&amp;DATEDIF(T4,U4,"MD")&amp;"GÜN"&amp;TEXT(U4-T4,"SS")&amp;"SAAT"&amp;TEXT(U4-T4,"SS")&amp;"DAKİKA"</f>
        <v>0AY4GÜN17SAAT17DAKİKA</v>
      </c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</row>
    <row r="5" spans="1:42" x14ac:dyDescent="0.3">
      <c r="A5" s="39" t="s">
        <v>50</v>
      </c>
      <c r="B5" s="40">
        <v>1</v>
      </c>
      <c r="C5" s="91">
        <v>195</v>
      </c>
      <c r="D5" s="92">
        <f t="shared" si="0"/>
        <v>195</v>
      </c>
      <c r="E5" s="93">
        <f t="shared" si="1"/>
        <v>1335</v>
      </c>
      <c r="F5" s="39" t="s">
        <v>18</v>
      </c>
      <c r="G5" s="41">
        <v>13.35</v>
      </c>
      <c r="H5" s="42">
        <v>12.58</v>
      </c>
      <c r="I5" s="29">
        <f t="shared" si="2"/>
        <v>5.7677902621722787E-2</v>
      </c>
      <c r="J5" s="30">
        <f t="shared" si="3"/>
        <v>6.8461538461538458</v>
      </c>
      <c r="K5" s="87">
        <f t="shared" si="4"/>
        <v>76.999999999999957</v>
      </c>
      <c r="L5" s="32">
        <f t="shared" si="5"/>
        <v>0.39487179487179463</v>
      </c>
      <c r="M5" s="89">
        <f t="shared" si="6"/>
        <v>0.26700000000000002</v>
      </c>
      <c r="N5" s="90">
        <f t="shared" si="7"/>
        <v>76.732999999999961</v>
      </c>
      <c r="O5" s="33">
        <f t="shared" si="8"/>
        <v>13.35</v>
      </c>
      <c r="P5" s="34">
        <f t="shared" si="9"/>
        <v>13.2165</v>
      </c>
      <c r="Q5" s="31">
        <f t="shared" si="10"/>
        <v>13.35</v>
      </c>
      <c r="R5" s="35">
        <f t="shared" si="11"/>
        <v>13.483499999999999</v>
      </c>
      <c r="S5" s="36">
        <f t="shared" si="12"/>
        <v>1</v>
      </c>
      <c r="T5" s="77">
        <v>44206.684027777781</v>
      </c>
      <c r="U5" s="77">
        <v>44210.416666608799</v>
      </c>
      <c r="V5" s="72" t="str">
        <f t="shared" si="13"/>
        <v>0AY4GÜN17SAAT17DAKİKA</v>
      </c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</row>
    <row r="6" spans="1:42" x14ac:dyDescent="0.3">
      <c r="A6" s="39" t="s">
        <v>50</v>
      </c>
      <c r="B6" s="40">
        <v>1</v>
      </c>
      <c r="C6" s="91">
        <v>195</v>
      </c>
      <c r="D6" s="92">
        <f t="shared" ref="D6:D19" si="14">C6*B6</f>
        <v>195</v>
      </c>
      <c r="E6" s="93">
        <f t="shared" si="1"/>
        <v>1306</v>
      </c>
      <c r="F6" s="39" t="s">
        <v>18</v>
      </c>
      <c r="G6" s="41">
        <v>13.06</v>
      </c>
      <c r="H6" s="42">
        <v>14.06</v>
      </c>
      <c r="I6" s="29">
        <f t="shared" ref="I6:I19" si="15">IF(AND(F6="Long/uzun",H6&gt;=G6),H6/G6-1,IF(AND(F6="Long/uzun",H6&lt;G6),(H6/G6-1),IF(AND(F6="Short/kısa",H6&lt;=G6),((H6/G6-1)*-1),(H6/G6-1)*-1)))</f>
        <v>-7.6569678407350628E-2</v>
      </c>
      <c r="J6" s="30">
        <f t="shared" ref="J6:J19" si="16">E6/D6</f>
        <v>6.6974358974358976</v>
      </c>
      <c r="K6" s="87">
        <f t="shared" si="4"/>
        <v>-100</v>
      </c>
      <c r="L6" s="32">
        <f t="shared" si="5"/>
        <v>-0.51282051282051277</v>
      </c>
      <c r="M6" s="89">
        <f t="shared" si="6"/>
        <v>0.26119999999999999</v>
      </c>
      <c r="N6" s="90">
        <f t="shared" si="7"/>
        <v>-100.2612</v>
      </c>
      <c r="O6" s="33">
        <f t="shared" si="8"/>
        <v>13.06</v>
      </c>
      <c r="P6" s="34">
        <f t="shared" si="9"/>
        <v>12.929400000000001</v>
      </c>
      <c r="Q6" s="31">
        <f t="shared" si="10"/>
        <v>13.06</v>
      </c>
      <c r="R6" s="35">
        <f t="shared" si="11"/>
        <v>13.1906</v>
      </c>
      <c r="S6" s="36">
        <f t="shared" si="12"/>
        <v>1</v>
      </c>
      <c r="T6" s="77">
        <v>44207.684027777781</v>
      </c>
      <c r="U6" s="77">
        <v>44211.416666608799</v>
      </c>
      <c r="V6" s="72" t="str">
        <f t="shared" si="13"/>
        <v>0AY4GÜN17SAAT17DAKİKA</v>
      </c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</row>
    <row r="7" spans="1:42" x14ac:dyDescent="0.3">
      <c r="A7" s="39" t="s">
        <v>51</v>
      </c>
      <c r="B7" s="40"/>
      <c r="C7" s="91"/>
      <c r="D7" s="92">
        <f t="shared" si="14"/>
        <v>0</v>
      </c>
      <c r="E7" s="93">
        <f t="shared" si="1"/>
        <v>0</v>
      </c>
      <c r="F7" s="39" t="s">
        <v>18</v>
      </c>
      <c r="G7" s="41"/>
      <c r="H7" s="42"/>
      <c r="I7" s="29" t="e">
        <f t="shared" si="15"/>
        <v>#DIV/0!</v>
      </c>
      <c r="J7" s="30"/>
      <c r="K7" s="87">
        <f t="shared" si="4"/>
        <v>0</v>
      </c>
      <c r="L7" s="32" t="e">
        <f t="shared" si="5"/>
        <v>#DIV/0!</v>
      </c>
      <c r="M7" s="89">
        <f t="shared" si="6"/>
        <v>0</v>
      </c>
      <c r="N7" s="90">
        <f t="shared" si="7"/>
        <v>0</v>
      </c>
      <c r="O7" s="33">
        <f t="shared" si="8"/>
        <v>0</v>
      </c>
      <c r="P7" s="34">
        <f t="shared" si="9"/>
        <v>0</v>
      </c>
      <c r="Q7" s="31">
        <f t="shared" si="10"/>
        <v>0</v>
      </c>
      <c r="R7" s="35">
        <f t="shared" si="11"/>
        <v>0</v>
      </c>
      <c r="S7" s="36">
        <f t="shared" si="12"/>
        <v>1</v>
      </c>
      <c r="T7" s="77">
        <v>44208.684027777781</v>
      </c>
      <c r="U7" s="77">
        <v>44212.416666608799</v>
      </c>
      <c r="V7" s="72" t="str">
        <f t="shared" si="13"/>
        <v>0AY4GÜN17SAAT17DAKİKA</v>
      </c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8" spans="1:42" x14ac:dyDescent="0.3">
      <c r="A8" s="39" t="s">
        <v>51</v>
      </c>
      <c r="B8" s="40"/>
      <c r="C8" s="91"/>
      <c r="D8" s="92">
        <f t="shared" si="14"/>
        <v>0</v>
      </c>
      <c r="E8" s="93">
        <f t="shared" si="1"/>
        <v>0</v>
      </c>
      <c r="F8" s="39" t="s">
        <v>18</v>
      </c>
      <c r="G8" s="41"/>
      <c r="H8" s="42"/>
      <c r="I8" s="29" t="e">
        <f t="shared" si="15"/>
        <v>#DIV/0!</v>
      </c>
      <c r="J8" s="30" t="e">
        <f t="shared" si="16"/>
        <v>#DIV/0!</v>
      </c>
      <c r="K8" s="87">
        <f t="shared" si="4"/>
        <v>0</v>
      </c>
      <c r="L8" s="32" t="e">
        <f t="shared" si="5"/>
        <v>#DIV/0!</v>
      </c>
      <c r="M8" s="89">
        <f t="shared" si="6"/>
        <v>0</v>
      </c>
      <c r="N8" s="90">
        <f t="shared" si="7"/>
        <v>0</v>
      </c>
      <c r="O8" s="33">
        <f t="shared" si="8"/>
        <v>0</v>
      </c>
      <c r="P8" s="34">
        <f t="shared" si="9"/>
        <v>0</v>
      </c>
      <c r="Q8" s="31">
        <f t="shared" si="10"/>
        <v>0</v>
      </c>
      <c r="R8" s="35">
        <f t="shared" si="11"/>
        <v>0</v>
      </c>
      <c r="S8" s="36" t="e">
        <f t="shared" si="12"/>
        <v>#DIV/0!</v>
      </c>
      <c r="T8" s="77">
        <v>44209.684027777781</v>
      </c>
      <c r="U8" s="77">
        <v>44213.416666608799</v>
      </c>
      <c r="V8" s="72" t="str">
        <f t="shared" si="13"/>
        <v>0AY4GÜN17SAAT17DAKİKA</v>
      </c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</row>
    <row r="9" spans="1:42" x14ac:dyDescent="0.3">
      <c r="A9" s="39" t="s">
        <v>51</v>
      </c>
      <c r="B9" s="40"/>
      <c r="C9" s="91"/>
      <c r="D9" s="92">
        <f t="shared" si="14"/>
        <v>0</v>
      </c>
      <c r="E9" s="93">
        <f t="shared" si="1"/>
        <v>0</v>
      </c>
      <c r="F9" s="39" t="s">
        <v>18</v>
      </c>
      <c r="G9" s="41"/>
      <c r="H9" s="42"/>
      <c r="I9" s="29" t="e">
        <f t="shared" si="15"/>
        <v>#DIV/0!</v>
      </c>
      <c r="J9" s="30" t="e">
        <f t="shared" si="16"/>
        <v>#DIV/0!</v>
      </c>
      <c r="K9" s="87">
        <f t="shared" si="4"/>
        <v>0</v>
      </c>
      <c r="L9" s="32" t="e">
        <f t="shared" si="5"/>
        <v>#DIV/0!</v>
      </c>
      <c r="M9" s="89">
        <f t="shared" si="6"/>
        <v>0</v>
      </c>
      <c r="N9" s="90">
        <f t="shared" si="7"/>
        <v>0</v>
      </c>
      <c r="O9" s="33">
        <f t="shared" si="8"/>
        <v>0</v>
      </c>
      <c r="P9" s="34">
        <f t="shared" si="9"/>
        <v>0</v>
      </c>
      <c r="Q9" s="31">
        <f t="shared" si="10"/>
        <v>0</v>
      </c>
      <c r="R9" s="35">
        <f t="shared" si="11"/>
        <v>0</v>
      </c>
      <c r="S9" s="36" t="e">
        <f t="shared" si="12"/>
        <v>#DIV/0!</v>
      </c>
      <c r="T9" s="77">
        <v>44210.684027777781</v>
      </c>
      <c r="U9" s="77">
        <v>44214.416666608799</v>
      </c>
      <c r="V9" s="72" t="str">
        <f t="shared" si="13"/>
        <v>0AY4GÜN17SAAT17DAKİKA</v>
      </c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</row>
    <row r="10" spans="1:42" x14ac:dyDescent="0.3">
      <c r="A10" s="39" t="s">
        <v>51</v>
      </c>
      <c r="B10" s="40"/>
      <c r="C10" s="91"/>
      <c r="D10" s="92">
        <f t="shared" si="14"/>
        <v>0</v>
      </c>
      <c r="E10" s="93">
        <f t="shared" si="1"/>
        <v>0</v>
      </c>
      <c r="F10" s="39" t="s">
        <v>18</v>
      </c>
      <c r="G10" s="41"/>
      <c r="H10" s="42"/>
      <c r="I10" s="29" t="e">
        <f t="shared" si="15"/>
        <v>#DIV/0!</v>
      </c>
      <c r="J10" s="30" t="e">
        <f t="shared" si="16"/>
        <v>#DIV/0!</v>
      </c>
      <c r="K10" s="87">
        <f t="shared" si="4"/>
        <v>0</v>
      </c>
      <c r="L10" s="32" t="e">
        <f t="shared" si="5"/>
        <v>#DIV/0!</v>
      </c>
      <c r="M10" s="89">
        <f t="shared" si="6"/>
        <v>0</v>
      </c>
      <c r="N10" s="90">
        <f t="shared" si="7"/>
        <v>0</v>
      </c>
      <c r="O10" s="33">
        <f t="shared" si="8"/>
        <v>0</v>
      </c>
      <c r="P10" s="34">
        <f t="shared" si="9"/>
        <v>0</v>
      </c>
      <c r="Q10" s="31">
        <f t="shared" si="10"/>
        <v>0</v>
      </c>
      <c r="R10" s="35"/>
      <c r="S10" s="36" t="e">
        <f t="shared" si="12"/>
        <v>#DIV/0!</v>
      </c>
      <c r="T10" s="77">
        <v>44211.684027777781</v>
      </c>
      <c r="U10" s="77">
        <v>44215.416666608799</v>
      </c>
      <c r="V10" s="72" t="str">
        <f t="shared" si="13"/>
        <v>0AY4GÜN17SAAT17DAKİKA</v>
      </c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</row>
    <row r="11" spans="1:42" x14ac:dyDescent="0.3">
      <c r="A11" s="39" t="s">
        <v>51</v>
      </c>
      <c r="B11" s="40"/>
      <c r="C11" s="91"/>
      <c r="D11" s="92">
        <f t="shared" si="14"/>
        <v>0</v>
      </c>
      <c r="E11" s="93">
        <f t="shared" si="1"/>
        <v>0</v>
      </c>
      <c r="F11" s="39" t="s">
        <v>18</v>
      </c>
      <c r="G11" s="41"/>
      <c r="H11" s="42"/>
      <c r="I11" s="29" t="e">
        <f t="shared" si="15"/>
        <v>#DIV/0!</v>
      </c>
      <c r="J11" s="30" t="e">
        <f t="shared" si="16"/>
        <v>#DIV/0!</v>
      </c>
      <c r="K11" s="87">
        <f t="shared" si="4"/>
        <v>0</v>
      </c>
      <c r="L11" s="32" t="e">
        <f t="shared" si="5"/>
        <v>#DIV/0!</v>
      </c>
      <c r="M11" s="89">
        <f t="shared" si="6"/>
        <v>0</v>
      </c>
      <c r="N11" s="90">
        <f t="shared" si="7"/>
        <v>0</v>
      </c>
      <c r="O11" s="33">
        <f t="shared" si="8"/>
        <v>0</v>
      </c>
      <c r="P11" s="34">
        <f t="shared" si="9"/>
        <v>0</v>
      </c>
      <c r="Q11" s="31">
        <f t="shared" si="10"/>
        <v>0</v>
      </c>
      <c r="R11" s="35">
        <f t="shared" si="11"/>
        <v>0</v>
      </c>
      <c r="S11" s="36" t="e">
        <f t="shared" si="12"/>
        <v>#DIV/0!</v>
      </c>
      <c r="T11" s="77">
        <v>44212.684027777781</v>
      </c>
      <c r="U11" s="77">
        <v>44216.416666608799</v>
      </c>
      <c r="V11" s="72" t="str">
        <f t="shared" si="13"/>
        <v>0AY4GÜN17SAAT17DAKİKA</v>
      </c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</row>
    <row r="12" spans="1:42" x14ac:dyDescent="0.3">
      <c r="A12" s="39" t="s">
        <v>51</v>
      </c>
      <c r="B12" s="40"/>
      <c r="C12" s="91"/>
      <c r="D12" s="92">
        <f t="shared" si="14"/>
        <v>0</v>
      </c>
      <c r="E12" s="93">
        <f t="shared" si="1"/>
        <v>0</v>
      </c>
      <c r="F12" s="39" t="s">
        <v>18</v>
      </c>
      <c r="G12" s="41"/>
      <c r="H12" s="42"/>
      <c r="I12" s="29" t="e">
        <f t="shared" si="15"/>
        <v>#DIV/0!</v>
      </c>
      <c r="J12" s="30" t="e">
        <f t="shared" si="16"/>
        <v>#DIV/0!</v>
      </c>
      <c r="K12" s="87">
        <f t="shared" si="4"/>
        <v>0</v>
      </c>
      <c r="L12" s="32" t="e">
        <f t="shared" si="5"/>
        <v>#DIV/0!</v>
      </c>
      <c r="M12" s="89">
        <f t="shared" si="6"/>
        <v>0</v>
      </c>
      <c r="N12" s="90">
        <f t="shared" si="7"/>
        <v>0</v>
      </c>
      <c r="O12" s="33">
        <f t="shared" si="8"/>
        <v>0</v>
      </c>
      <c r="P12" s="34">
        <f t="shared" si="9"/>
        <v>0</v>
      </c>
      <c r="Q12" s="31">
        <f t="shared" si="10"/>
        <v>0</v>
      </c>
      <c r="R12" s="35">
        <f t="shared" si="11"/>
        <v>0</v>
      </c>
      <c r="S12" s="36" t="e">
        <f t="shared" si="12"/>
        <v>#DIV/0!</v>
      </c>
      <c r="T12" s="77">
        <v>44213.684027777781</v>
      </c>
      <c r="U12" s="77">
        <v>44217.416666608799</v>
      </c>
      <c r="V12" s="72" t="str">
        <f t="shared" si="13"/>
        <v>0AY4GÜN17SAAT17DAKİKA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</row>
    <row r="13" spans="1:42" x14ac:dyDescent="0.3">
      <c r="A13" s="39" t="s">
        <v>51</v>
      </c>
      <c r="B13" s="40"/>
      <c r="C13" s="91"/>
      <c r="D13" s="92">
        <f t="shared" si="14"/>
        <v>0</v>
      </c>
      <c r="E13" s="93">
        <f t="shared" si="1"/>
        <v>0</v>
      </c>
      <c r="F13" s="39" t="s">
        <v>18</v>
      </c>
      <c r="G13" s="41"/>
      <c r="H13" s="42"/>
      <c r="I13" s="29" t="e">
        <f t="shared" si="15"/>
        <v>#DIV/0!</v>
      </c>
      <c r="J13" s="30" t="e">
        <f t="shared" si="16"/>
        <v>#DIV/0!</v>
      </c>
      <c r="K13" s="87">
        <f t="shared" si="4"/>
        <v>0</v>
      </c>
      <c r="L13" s="32" t="e">
        <f t="shared" si="5"/>
        <v>#DIV/0!</v>
      </c>
      <c r="M13" s="89">
        <f t="shared" si="6"/>
        <v>0</v>
      </c>
      <c r="N13" s="90">
        <f t="shared" si="7"/>
        <v>0</v>
      </c>
      <c r="O13" s="33">
        <f t="shared" si="8"/>
        <v>0</v>
      </c>
      <c r="P13" s="34">
        <f t="shared" si="9"/>
        <v>0</v>
      </c>
      <c r="Q13" s="31">
        <f t="shared" si="10"/>
        <v>0</v>
      </c>
      <c r="R13" s="35">
        <f t="shared" si="11"/>
        <v>0</v>
      </c>
      <c r="S13" s="36" t="e">
        <f t="shared" si="12"/>
        <v>#DIV/0!</v>
      </c>
      <c r="T13" s="77">
        <v>44214.684027777781</v>
      </c>
      <c r="U13" s="77">
        <v>44218.416666608799</v>
      </c>
      <c r="V13" s="72" t="str">
        <f t="shared" si="13"/>
        <v>0AY4GÜN17SAAT17DAKİKA</v>
      </c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</row>
    <row r="14" spans="1:42" x14ac:dyDescent="0.3">
      <c r="A14" s="39" t="s">
        <v>51</v>
      </c>
      <c r="B14" s="40"/>
      <c r="C14" s="91"/>
      <c r="D14" s="92">
        <f t="shared" si="14"/>
        <v>0</v>
      </c>
      <c r="E14" s="93">
        <f t="shared" si="1"/>
        <v>0</v>
      </c>
      <c r="F14" s="39" t="s">
        <v>18</v>
      </c>
      <c r="G14" s="41"/>
      <c r="H14" s="42"/>
      <c r="I14" s="29" t="e">
        <f t="shared" si="15"/>
        <v>#DIV/0!</v>
      </c>
      <c r="J14" s="30" t="e">
        <f t="shared" si="16"/>
        <v>#DIV/0!</v>
      </c>
      <c r="K14" s="87">
        <f t="shared" si="4"/>
        <v>0</v>
      </c>
      <c r="L14" s="32" t="e">
        <f t="shared" si="5"/>
        <v>#DIV/0!</v>
      </c>
      <c r="M14" s="89">
        <f t="shared" si="6"/>
        <v>0</v>
      </c>
      <c r="N14" s="90">
        <f t="shared" si="7"/>
        <v>0</v>
      </c>
      <c r="O14" s="33">
        <f t="shared" si="8"/>
        <v>0</v>
      </c>
      <c r="P14" s="34">
        <f t="shared" si="9"/>
        <v>0</v>
      </c>
      <c r="Q14" s="31">
        <f t="shared" si="10"/>
        <v>0</v>
      </c>
      <c r="R14" s="35">
        <f t="shared" si="11"/>
        <v>0</v>
      </c>
      <c r="S14" s="36" t="e">
        <f t="shared" si="12"/>
        <v>#DIV/0!</v>
      </c>
      <c r="T14" s="77">
        <v>44215.684027777781</v>
      </c>
      <c r="U14" s="77">
        <v>44219.416666608799</v>
      </c>
      <c r="V14" s="72" t="str">
        <f t="shared" si="13"/>
        <v>0AY4GÜN17SAAT17DAKİKA</v>
      </c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</row>
    <row r="15" spans="1:42" x14ac:dyDescent="0.3">
      <c r="A15" s="39" t="s">
        <v>51</v>
      </c>
      <c r="B15" s="40"/>
      <c r="C15" s="91"/>
      <c r="D15" s="92">
        <f t="shared" si="14"/>
        <v>0</v>
      </c>
      <c r="E15" s="93">
        <f t="shared" si="1"/>
        <v>0</v>
      </c>
      <c r="F15" s="39" t="s">
        <v>18</v>
      </c>
      <c r="G15" s="41"/>
      <c r="H15" s="42"/>
      <c r="I15" s="29" t="e">
        <f t="shared" si="15"/>
        <v>#DIV/0!</v>
      </c>
      <c r="J15" s="30" t="e">
        <f t="shared" si="16"/>
        <v>#DIV/0!</v>
      </c>
      <c r="K15" s="87">
        <f t="shared" si="4"/>
        <v>0</v>
      </c>
      <c r="L15" s="32" t="e">
        <f t="shared" si="5"/>
        <v>#DIV/0!</v>
      </c>
      <c r="M15" s="89">
        <f t="shared" si="6"/>
        <v>0</v>
      </c>
      <c r="N15" s="90">
        <f t="shared" si="7"/>
        <v>0</v>
      </c>
      <c r="O15" s="33">
        <f t="shared" si="8"/>
        <v>0</v>
      </c>
      <c r="P15" s="34">
        <f t="shared" si="9"/>
        <v>0</v>
      </c>
      <c r="Q15" s="31">
        <f t="shared" si="10"/>
        <v>0</v>
      </c>
      <c r="R15" s="35">
        <f t="shared" si="11"/>
        <v>0</v>
      </c>
      <c r="S15" s="36" t="e">
        <f t="shared" si="12"/>
        <v>#DIV/0!</v>
      </c>
      <c r="T15" s="77">
        <v>44216.684027777781</v>
      </c>
      <c r="U15" s="77">
        <v>44220.416666608799</v>
      </c>
      <c r="V15" s="72" t="str">
        <f t="shared" si="13"/>
        <v>0AY4GÜN17SAAT17DAKİKA</v>
      </c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</row>
    <row r="16" spans="1:42" x14ac:dyDescent="0.3">
      <c r="A16" s="39" t="s">
        <v>51</v>
      </c>
      <c r="B16" s="40"/>
      <c r="C16" s="91"/>
      <c r="D16" s="92">
        <f t="shared" si="14"/>
        <v>0</v>
      </c>
      <c r="E16" s="93">
        <f t="shared" si="1"/>
        <v>0</v>
      </c>
      <c r="F16" s="39" t="s">
        <v>18</v>
      </c>
      <c r="G16" s="41"/>
      <c r="H16" s="42"/>
      <c r="I16" s="29" t="e">
        <f t="shared" si="15"/>
        <v>#DIV/0!</v>
      </c>
      <c r="J16" s="30" t="e">
        <f t="shared" si="16"/>
        <v>#DIV/0!</v>
      </c>
      <c r="K16" s="87">
        <f t="shared" si="4"/>
        <v>0</v>
      </c>
      <c r="L16" s="32" t="e">
        <f t="shared" si="5"/>
        <v>#DIV/0!</v>
      </c>
      <c r="M16" s="89">
        <f t="shared" si="6"/>
        <v>0</v>
      </c>
      <c r="N16" s="90">
        <f t="shared" si="7"/>
        <v>0</v>
      </c>
      <c r="O16" s="33">
        <f t="shared" si="8"/>
        <v>0</v>
      </c>
      <c r="P16" s="34">
        <f t="shared" si="9"/>
        <v>0</v>
      </c>
      <c r="Q16" s="31">
        <f t="shared" si="10"/>
        <v>0</v>
      </c>
      <c r="R16" s="35">
        <f t="shared" si="11"/>
        <v>0</v>
      </c>
      <c r="S16" s="36" t="e">
        <f t="shared" si="12"/>
        <v>#DIV/0!</v>
      </c>
      <c r="T16" s="77">
        <v>44217.684027777781</v>
      </c>
      <c r="U16" s="77">
        <v>44221.416666608799</v>
      </c>
      <c r="V16" s="72" t="str">
        <f t="shared" si="13"/>
        <v>0AY4GÜN17SAAT17DAKİKA</v>
      </c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</row>
    <row r="17" spans="1:42" x14ac:dyDescent="0.3">
      <c r="A17" s="39" t="s">
        <v>51</v>
      </c>
      <c r="B17" s="40"/>
      <c r="C17" s="91"/>
      <c r="D17" s="92">
        <f t="shared" si="14"/>
        <v>0</v>
      </c>
      <c r="E17" s="93">
        <f t="shared" si="1"/>
        <v>0</v>
      </c>
      <c r="F17" s="39" t="s">
        <v>18</v>
      </c>
      <c r="G17" s="41"/>
      <c r="H17" s="42"/>
      <c r="I17" s="29" t="e">
        <f t="shared" si="15"/>
        <v>#DIV/0!</v>
      </c>
      <c r="J17" s="30" t="e">
        <f t="shared" si="16"/>
        <v>#DIV/0!</v>
      </c>
      <c r="K17" s="87">
        <f t="shared" si="4"/>
        <v>0</v>
      </c>
      <c r="L17" s="32" t="e">
        <f t="shared" si="5"/>
        <v>#DIV/0!</v>
      </c>
      <c r="M17" s="89">
        <f t="shared" si="6"/>
        <v>0</v>
      </c>
      <c r="N17" s="90">
        <f t="shared" si="7"/>
        <v>0</v>
      </c>
      <c r="O17" s="33">
        <f t="shared" si="8"/>
        <v>0</v>
      </c>
      <c r="P17" s="34">
        <f t="shared" si="9"/>
        <v>0</v>
      </c>
      <c r="Q17" s="31">
        <f t="shared" si="10"/>
        <v>0</v>
      </c>
      <c r="R17" s="35">
        <f t="shared" si="11"/>
        <v>0</v>
      </c>
      <c r="S17" s="36" t="e">
        <f t="shared" si="12"/>
        <v>#DIV/0!</v>
      </c>
      <c r="T17" s="77">
        <v>44218.684027777781</v>
      </c>
      <c r="U17" s="77">
        <v>44222.416666608799</v>
      </c>
      <c r="V17" s="72" t="str">
        <f t="shared" si="13"/>
        <v>0AY4GÜN17SAAT17DAKİKA</v>
      </c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</row>
    <row r="18" spans="1:42" x14ac:dyDescent="0.3">
      <c r="A18" s="39" t="s">
        <v>51</v>
      </c>
      <c r="B18" s="40"/>
      <c r="C18" s="91"/>
      <c r="D18" s="92">
        <f t="shared" si="14"/>
        <v>0</v>
      </c>
      <c r="E18" s="93">
        <f t="shared" si="1"/>
        <v>0</v>
      </c>
      <c r="F18" s="39" t="s">
        <v>18</v>
      </c>
      <c r="G18" s="41"/>
      <c r="H18" s="42"/>
      <c r="I18" s="29" t="e">
        <f t="shared" si="15"/>
        <v>#DIV/0!</v>
      </c>
      <c r="J18" s="30" t="e">
        <f t="shared" si="16"/>
        <v>#DIV/0!</v>
      </c>
      <c r="K18" s="87">
        <f t="shared" si="4"/>
        <v>0</v>
      </c>
      <c r="L18" s="32" t="e">
        <f t="shared" si="5"/>
        <v>#DIV/0!</v>
      </c>
      <c r="M18" s="89">
        <f t="shared" si="6"/>
        <v>0</v>
      </c>
      <c r="N18" s="90">
        <f t="shared" si="7"/>
        <v>0</v>
      </c>
      <c r="O18" s="33">
        <f t="shared" si="8"/>
        <v>0</v>
      </c>
      <c r="P18" s="34">
        <f t="shared" si="9"/>
        <v>0</v>
      </c>
      <c r="Q18" s="31">
        <f t="shared" si="10"/>
        <v>0</v>
      </c>
      <c r="R18" s="35">
        <f t="shared" si="11"/>
        <v>0</v>
      </c>
      <c r="S18" s="36" t="e">
        <f t="shared" si="12"/>
        <v>#DIV/0!</v>
      </c>
      <c r="T18" s="77">
        <v>44219.684027777781</v>
      </c>
      <c r="U18" s="77">
        <v>44223.416666608799</v>
      </c>
      <c r="V18" s="72" t="str">
        <f t="shared" si="13"/>
        <v>0AY4GÜN17SAAT17DAKİKA</v>
      </c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</row>
    <row r="19" spans="1:42" ht="15" thickBot="1" x14ac:dyDescent="0.35">
      <c r="A19" s="39" t="s">
        <v>51</v>
      </c>
      <c r="B19" s="40"/>
      <c r="C19" s="91"/>
      <c r="D19" s="92">
        <f t="shared" si="14"/>
        <v>0</v>
      </c>
      <c r="E19" s="93">
        <f t="shared" si="1"/>
        <v>0</v>
      </c>
      <c r="F19" s="39" t="s">
        <v>18</v>
      </c>
      <c r="G19" s="41"/>
      <c r="H19" s="42"/>
      <c r="I19" s="29" t="e">
        <f t="shared" si="15"/>
        <v>#DIV/0!</v>
      </c>
      <c r="J19" s="30" t="e">
        <f t="shared" si="16"/>
        <v>#DIV/0!</v>
      </c>
      <c r="K19" s="87">
        <f t="shared" si="4"/>
        <v>0</v>
      </c>
      <c r="L19" s="32" t="e">
        <f t="shared" si="5"/>
        <v>#DIV/0!</v>
      </c>
      <c r="M19" s="89">
        <f t="shared" si="6"/>
        <v>0</v>
      </c>
      <c r="N19" s="90">
        <f t="shared" si="7"/>
        <v>0</v>
      </c>
      <c r="O19" s="33">
        <f t="shared" si="8"/>
        <v>0</v>
      </c>
      <c r="P19" s="34">
        <f t="shared" si="9"/>
        <v>0</v>
      </c>
      <c r="Q19" s="31">
        <f t="shared" si="10"/>
        <v>0</v>
      </c>
      <c r="R19" s="35">
        <f t="shared" si="11"/>
        <v>0</v>
      </c>
      <c r="S19" s="36" t="e">
        <f>Q18/O18</f>
        <v>#DIV/0!</v>
      </c>
      <c r="T19" s="78">
        <v>44220.684027777781</v>
      </c>
      <c r="U19" s="78">
        <v>44224.416666608799</v>
      </c>
      <c r="V19" s="73" t="str">
        <f t="shared" si="13"/>
        <v>0AY4GÜN17SAAT17DAKİKA</v>
      </c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</row>
    <row r="20" spans="1:42" ht="15" thickBot="1" x14ac:dyDescent="0.35">
      <c r="A20" s="37" t="s">
        <v>40</v>
      </c>
      <c r="B20" s="138"/>
      <c r="C20" s="138"/>
      <c r="D20" s="138"/>
      <c r="E20" s="86">
        <f>SUM(E3:E19)</f>
        <v>5263</v>
      </c>
      <c r="F20" s="138"/>
      <c r="G20" s="138"/>
      <c r="H20" s="138"/>
      <c r="I20" s="138"/>
      <c r="J20" s="138"/>
      <c r="K20" s="86">
        <f>SUM(K3:K19)</f>
        <v>1.0000000000001563</v>
      </c>
      <c r="L20" s="138"/>
      <c r="M20" s="86">
        <f>SUM(M3:M19)</f>
        <v>1.0526</v>
      </c>
      <c r="N20" s="86">
        <f>SUM(N3:N19)</f>
        <v>-5.2599999999841884E-2</v>
      </c>
      <c r="O20" s="138"/>
      <c r="P20" s="138"/>
      <c r="Q20" s="138"/>
      <c r="R20" s="138"/>
      <c r="S20" s="1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</row>
    <row r="21" spans="1:42" ht="15" thickBot="1" x14ac:dyDescent="0.35">
      <c r="A21" s="141"/>
      <c r="B21" s="38"/>
      <c r="C21" s="38"/>
      <c r="D21" s="135" t="s">
        <v>49</v>
      </c>
      <c r="E21" s="85">
        <f>E20*2</f>
        <v>10526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</row>
    <row r="22" spans="1:42" x14ac:dyDescent="0.3">
      <c r="A22" s="141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</row>
    <row r="23" spans="1:42" x14ac:dyDescent="0.3">
      <c r="A23" s="1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</row>
    <row r="24" spans="1:42" x14ac:dyDescent="0.3">
      <c r="A24" s="1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</row>
    <row r="25" spans="1:42" x14ac:dyDescent="0.3">
      <c r="A25" s="141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</row>
    <row r="26" spans="1:42" x14ac:dyDescent="0.3">
      <c r="A26" s="141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</row>
    <row r="27" spans="1:42" x14ac:dyDescent="0.3">
      <c r="A27" s="141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</row>
    <row r="28" spans="1:42" x14ac:dyDescent="0.3">
      <c r="A28" s="141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</row>
    <row r="29" spans="1:42" x14ac:dyDescent="0.3">
      <c r="A29" s="14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</row>
    <row r="30" spans="1:42" x14ac:dyDescent="0.3">
      <c r="A30" s="14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</row>
    <row r="31" spans="1:42" x14ac:dyDescent="0.3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</row>
    <row r="32" spans="1:42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</row>
    <row r="33" spans="1:42" x14ac:dyDescent="0.3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</row>
    <row r="34" spans="1:42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</row>
    <row r="35" spans="1:42" x14ac:dyDescent="0.3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</row>
    <row r="36" spans="1:42" x14ac:dyDescent="0.3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</row>
    <row r="37" spans="1:42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</row>
    <row r="38" spans="1:42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</row>
    <row r="39" spans="1:42" x14ac:dyDescent="0.3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</row>
    <row r="40" spans="1:42" x14ac:dyDescent="0.3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</row>
    <row r="41" spans="1:42" x14ac:dyDescent="0.3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</row>
    <row r="42" spans="1:42" x14ac:dyDescent="0.3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</row>
    <row r="43" spans="1:42" x14ac:dyDescent="0.3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</row>
    <row r="44" spans="1:42" x14ac:dyDescent="0.3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</row>
    <row r="45" spans="1:42" x14ac:dyDescent="0.3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</row>
    <row r="46" spans="1:42" x14ac:dyDescent="0.3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</row>
    <row r="47" spans="1:42" x14ac:dyDescent="0.3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</row>
    <row r="48" spans="1:42" x14ac:dyDescent="0.3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</row>
    <row r="49" spans="1:42" x14ac:dyDescent="0.3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</row>
    <row r="50" spans="1:42" x14ac:dyDescent="0.3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</row>
    <row r="51" spans="1:42" x14ac:dyDescent="0.3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</row>
    <row r="52" spans="1:42" x14ac:dyDescent="0.3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</row>
    <row r="53" spans="1:42" x14ac:dyDescent="0.3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</row>
    <row r="54" spans="1:42" x14ac:dyDescent="0.3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</row>
    <row r="55" spans="1:42" x14ac:dyDescent="0.3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</row>
    <row r="56" spans="1:42" x14ac:dyDescent="0.3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</row>
    <row r="57" spans="1:42" x14ac:dyDescent="0.3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</row>
    <row r="58" spans="1:42" x14ac:dyDescent="0.3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</row>
    <row r="59" spans="1:42" x14ac:dyDescent="0.3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</row>
    <row r="60" spans="1:42" x14ac:dyDescent="0.3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</row>
    <row r="61" spans="1:42" x14ac:dyDescent="0.3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</row>
    <row r="62" spans="1:42" x14ac:dyDescent="0.3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</row>
    <row r="63" spans="1:42" x14ac:dyDescent="0.3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</row>
    <row r="64" spans="1:42" x14ac:dyDescent="0.3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</row>
    <row r="65" spans="1:42" x14ac:dyDescent="0.3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</row>
    <row r="66" spans="1:42" x14ac:dyDescent="0.3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</row>
    <row r="67" spans="1:42" x14ac:dyDescent="0.3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</row>
    <row r="68" spans="1:42" x14ac:dyDescent="0.3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</row>
    <row r="69" spans="1:42" x14ac:dyDescent="0.3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</row>
    <row r="70" spans="1:42" x14ac:dyDescent="0.3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</row>
    <row r="71" spans="1:42" x14ac:dyDescent="0.3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</row>
    <row r="72" spans="1:42" x14ac:dyDescent="0.3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</row>
    <row r="73" spans="1:42" x14ac:dyDescent="0.3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</row>
    <row r="74" spans="1:42" x14ac:dyDescent="0.3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</row>
    <row r="75" spans="1:42" x14ac:dyDescent="0.3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</row>
    <row r="76" spans="1:42" x14ac:dyDescent="0.3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</row>
    <row r="77" spans="1:42" x14ac:dyDescent="0.3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</row>
    <row r="78" spans="1:42" x14ac:dyDescent="0.3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</row>
    <row r="79" spans="1:42" x14ac:dyDescent="0.3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</row>
    <row r="80" spans="1:42" x14ac:dyDescent="0.3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</row>
    <row r="81" spans="1:42" x14ac:dyDescent="0.3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</row>
    <row r="82" spans="1:42" x14ac:dyDescent="0.3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</row>
    <row r="83" spans="1:42" x14ac:dyDescent="0.3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</row>
    <row r="84" spans="1:42" x14ac:dyDescent="0.3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</row>
    <row r="85" spans="1:42" x14ac:dyDescent="0.3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</row>
    <row r="86" spans="1:42" x14ac:dyDescent="0.3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</row>
    <row r="87" spans="1:42" x14ac:dyDescent="0.3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</row>
    <row r="88" spans="1:42" x14ac:dyDescent="0.3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</row>
    <row r="89" spans="1:42" x14ac:dyDescent="0.3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</row>
    <row r="90" spans="1:42" x14ac:dyDescent="0.3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</row>
    <row r="91" spans="1:42" x14ac:dyDescent="0.3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</row>
    <row r="92" spans="1:42" x14ac:dyDescent="0.3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</row>
    <row r="93" spans="1:42" x14ac:dyDescent="0.3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</row>
    <row r="94" spans="1:42" x14ac:dyDescent="0.3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</row>
    <row r="95" spans="1:42" x14ac:dyDescent="0.3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</row>
    <row r="96" spans="1:42" x14ac:dyDescent="0.3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</row>
    <row r="97" spans="1:42" x14ac:dyDescent="0.3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</row>
    <row r="98" spans="1:42" x14ac:dyDescent="0.3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</row>
    <row r="99" spans="1:42" x14ac:dyDescent="0.3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</row>
    <row r="100" spans="1:42" x14ac:dyDescent="0.3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</row>
    <row r="101" spans="1:42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</row>
    <row r="102" spans="1:42" x14ac:dyDescent="0.3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</row>
    <row r="103" spans="1:42" x14ac:dyDescent="0.3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</row>
    <row r="104" spans="1:42" x14ac:dyDescent="0.3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</row>
    <row r="105" spans="1:42" x14ac:dyDescent="0.3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</row>
    <row r="106" spans="1:42" x14ac:dyDescent="0.3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</row>
    <row r="107" spans="1:42" x14ac:dyDescent="0.3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</row>
    <row r="108" spans="1:42" x14ac:dyDescent="0.3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</row>
    <row r="109" spans="1:42" x14ac:dyDescent="0.3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</row>
    <row r="110" spans="1:42" x14ac:dyDescent="0.3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</row>
    <row r="111" spans="1:42" x14ac:dyDescent="0.3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</row>
    <row r="112" spans="1:42" x14ac:dyDescent="0.3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</row>
    <row r="113" spans="1:42" x14ac:dyDescent="0.3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</row>
    <row r="114" spans="1:42" x14ac:dyDescent="0.3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</row>
    <row r="115" spans="1:42" x14ac:dyDescent="0.3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</row>
    <row r="116" spans="1:42" x14ac:dyDescent="0.3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</row>
    <row r="117" spans="1:42" x14ac:dyDescent="0.3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</row>
    <row r="118" spans="1:42" x14ac:dyDescent="0.3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</row>
    <row r="119" spans="1:42" x14ac:dyDescent="0.3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</row>
    <row r="120" spans="1:42" x14ac:dyDescent="0.3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</row>
    <row r="121" spans="1:42" x14ac:dyDescent="0.3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</row>
    <row r="122" spans="1:42" x14ac:dyDescent="0.3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</row>
    <row r="123" spans="1:42" x14ac:dyDescent="0.3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</row>
    <row r="124" spans="1:42" x14ac:dyDescent="0.3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</row>
    <row r="125" spans="1:42" x14ac:dyDescent="0.3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</row>
    <row r="126" spans="1:42" x14ac:dyDescent="0.3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</row>
    <row r="127" spans="1:42" x14ac:dyDescent="0.3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</row>
    <row r="128" spans="1:42" x14ac:dyDescent="0.3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</row>
    <row r="129" spans="1:42" x14ac:dyDescent="0.3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</row>
    <row r="130" spans="1:42" x14ac:dyDescent="0.3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</row>
    <row r="131" spans="1:42" x14ac:dyDescent="0.3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</row>
    <row r="132" spans="1:42" x14ac:dyDescent="0.3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</row>
    <row r="133" spans="1:42" x14ac:dyDescent="0.3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</row>
    <row r="134" spans="1:42" x14ac:dyDescent="0.3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</row>
    <row r="135" spans="1:42" x14ac:dyDescent="0.3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</row>
    <row r="136" spans="1:42" x14ac:dyDescent="0.3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</row>
    <row r="137" spans="1:42" x14ac:dyDescent="0.3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</row>
    <row r="138" spans="1:42" x14ac:dyDescent="0.3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</row>
    <row r="139" spans="1:42" x14ac:dyDescent="0.3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</row>
    <row r="140" spans="1:42" x14ac:dyDescent="0.3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</row>
    <row r="141" spans="1:42" x14ac:dyDescent="0.3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</row>
    <row r="142" spans="1:42" x14ac:dyDescent="0.3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</row>
    <row r="143" spans="1:42" x14ac:dyDescent="0.3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</row>
    <row r="144" spans="1:42" x14ac:dyDescent="0.3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</row>
    <row r="145" spans="1:42" x14ac:dyDescent="0.3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</row>
  </sheetData>
  <sheetProtection sheet="1" objects="1" scenarios="1" formatCells="0" formatColumns="0" formatRows="0" insertColumns="0" insertRows="0" deleteColumns="0" deleteRows="0"/>
  <phoneticPr fontId="2" type="noConversion"/>
  <conditionalFormatting sqref="F3:F19">
    <cfRule type="containsText" dxfId="35" priority="6" operator="containsText" text="Short/kısa">
      <formula>NOT(ISERROR(SEARCH("Short/kısa",F3)))</formula>
    </cfRule>
    <cfRule type="containsText" dxfId="34" priority="9" operator="containsText" text="Long/uzun">
      <formula>NOT(ISERROR(SEARCH("Long/uzun",F3)))</formula>
    </cfRule>
  </conditionalFormatting>
  <conditionalFormatting sqref="K3:K19">
    <cfRule type="cellIs" dxfId="33" priority="3" operator="lessThan">
      <formula>0</formula>
    </cfRule>
    <cfRule type="cellIs" dxfId="32" priority="4" operator="greaterThan">
      <formula>0</formula>
    </cfRule>
  </conditionalFormatting>
  <conditionalFormatting sqref="L3:L19">
    <cfRule type="cellIs" dxfId="31" priority="1" operator="lessThan">
      <formula>0</formula>
    </cfRule>
    <cfRule type="cellIs" dxfId="3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D531E-875E-4042-99CE-4671F7E0CEBA}">
  <dimension ref="A1:AP351"/>
  <sheetViews>
    <sheetView zoomScale="94" zoomScaleNormal="94" workbookViewId="0">
      <selection activeCell="G24" sqref="G24"/>
    </sheetView>
  </sheetViews>
  <sheetFormatPr defaultRowHeight="14.4" x14ac:dyDescent="0.3"/>
  <cols>
    <col min="1" max="1" width="12.44140625" bestFit="1" customWidth="1"/>
    <col min="2" max="2" width="9.5546875" bestFit="1" customWidth="1"/>
    <col min="3" max="3" width="14.88671875" bestFit="1" customWidth="1"/>
    <col min="4" max="4" width="17.88671875" bestFit="1" customWidth="1"/>
    <col min="5" max="5" width="12.77734375" bestFit="1" customWidth="1"/>
    <col min="6" max="6" width="9.44140625" bestFit="1" customWidth="1"/>
    <col min="7" max="7" width="10.6640625" bestFit="1" customWidth="1"/>
    <col min="8" max="8" width="12.6640625" bestFit="1" customWidth="1"/>
    <col min="9" max="9" width="10.88671875" bestFit="1" customWidth="1"/>
    <col min="10" max="10" width="8.6640625" customWidth="1"/>
    <col min="11" max="11" width="10.6640625" bestFit="1" customWidth="1"/>
    <col min="12" max="12" width="9.6640625" bestFit="1" customWidth="1"/>
    <col min="13" max="13" width="10" bestFit="1" customWidth="1"/>
    <col min="14" max="14" width="10.6640625" bestFit="1" customWidth="1"/>
    <col min="15" max="15" width="6.33203125" bestFit="1" customWidth="1"/>
    <col min="16" max="16" width="8.109375" bestFit="1" customWidth="1"/>
    <col min="17" max="17" width="6.33203125" bestFit="1" customWidth="1"/>
    <col min="18" max="18" width="8.33203125" bestFit="1" customWidth="1"/>
    <col min="19" max="19" width="9.44140625" bestFit="1" customWidth="1"/>
    <col min="20" max="21" width="12.6640625" bestFit="1" customWidth="1"/>
    <col min="22" max="22" width="23.44140625" bestFit="1" customWidth="1"/>
  </cols>
  <sheetData>
    <row r="1" spans="1:42" ht="16.2" thickBot="1" x14ac:dyDescent="0.35">
      <c r="A1" s="1" t="s">
        <v>7</v>
      </c>
      <c r="B1" s="2" t="s">
        <v>1</v>
      </c>
      <c r="C1" s="3" t="s">
        <v>5</v>
      </c>
      <c r="D1" s="2" t="s">
        <v>3</v>
      </c>
      <c r="E1" s="3" t="s">
        <v>7</v>
      </c>
      <c r="F1" s="4" t="s">
        <v>16</v>
      </c>
      <c r="G1" s="5" t="s">
        <v>11</v>
      </c>
      <c r="H1" s="6" t="s">
        <v>12</v>
      </c>
      <c r="I1" s="7" t="s">
        <v>27</v>
      </c>
      <c r="J1" s="8" t="s">
        <v>8</v>
      </c>
      <c r="K1" s="9" t="s">
        <v>36</v>
      </c>
      <c r="L1" s="4" t="s">
        <v>38</v>
      </c>
      <c r="M1" s="10" t="s">
        <v>20</v>
      </c>
      <c r="N1" s="79" t="s">
        <v>35</v>
      </c>
      <c r="O1" s="11" t="s">
        <v>30</v>
      </c>
      <c r="P1" s="66" t="s">
        <v>31</v>
      </c>
      <c r="Q1" s="13" t="s">
        <v>37</v>
      </c>
      <c r="R1" s="67" t="s">
        <v>34</v>
      </c>
      <c r="S1" s="15" t="s">
        <v>39</v>
      </c>
      <c r="T1" s="74" t="s">
        <v>42</v>
      </c>
      <c r="U1" s="74" t="s">
        <v>44</v>
      </c>
      <c r="V1" s="69" t="s">
        <v>45</v>
      </c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</row>
    <row r="2" spans="1:42" ht="16.2" thickBot="1" x14ac:dyDescent="0.35">
      <c r="A2" s="16" t="s">
        <v>9</v>
      </c>
      <c r="B2" s="17" t="s">
        <v>2</v>
      </c>
      <c r="C2" s="18" t="s">
        <v>4</v>
      </c>
      <c r="D2" s="17" t="s">
        <v>6</v>
      </c>
      <c r="E2" s="18" t="s">
        <v>13</v>
      </c>
      <c r="F2" s="19" t="s">
        <v>17</v>
      </c>
      <c r="G2" s="20" t="s">
        <v>10</v>
      </c>
      <c r="H2" s="21" t="s">
        <v>25</v>
      </c>
      <c r="I2" s="22" t="s">
        <v>28</v>
      </c>
      <c r="J2" s="23"/>
      <c r="K2" s="107" t="s">
        <v>55</v>
      </c>
      <c r="L2" s="25" t="s">
        <v>15</v>
      </c>
      <c r="M2" s="68">
        <v>1E-4</v>
      </c>
      <c r="N2" s="81" t="s">
        <v>36</v>
      </c>
      <c r="O2" s="44">
        <v>0.01</v>
      </c>
      <c r="P2" s="26" t="s">
        <v>32</v>
      </c>
      <c r="Q2" s="45">
        <v>0.01</v>
      </c>
      <c r="R2" s="65" t="s">
        <v>33</v>
      </c>
      <c r="S2" s="28" t="s">
        <v>21</v>
      </c>
      <c r="T2" s="75" t="s">
        <v>43</v>
      </c>
      <c r="U2" s="75" t="s">
        <v>43</v>
      </c>
      <c r="V2" s="70" t="s">
        <v>46</v>
      </c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</row>
    <row r="3" spans="1:42" x14ac:dyDescent="0.3">
      <c r="A3" s="39" t="s">
        <v>23</v>
      </c>
      <c r="B3" s="40">
        <v>1</v>
      </c>
      <c r="C3" s="91">
        <v>1550</v>
      </c>
      <c r="D3" s="92">
        <f>C3*B3</f>
        <v>1550</v>
      </c>
      <c r="E3" s="93">
        <f>B3*G3*10</f>
        <v>17012</v>
      </c>
      <c r="F3" s="39" t="s">
        <v>22</v>
      </c>
      <c r="G3" s="41">
        <v>1701.2</v>
      </c>
      <c r="H3" s="42">
        <v>1801.2</v>
      </c>
      <c r="I3" s="29">
        <f>IF(AND(F3="Long/uzun",H3&gt;=G3),H3/G3-1,IF(AND(F3="Long/uzun",H3&lt;G3),(H3/G3-1),IF(AND(F3="Short/kısa",H3&lt;=G3),((H3/G3-1)*-1),(H3/G3-1)*-1)))</f>
        <v>5.8782036209734212E-2</v>
      </c>
      <c r="J3" s="30">
        <f>E3/D3</f>
        <v>10.975483870967741</v>
      </c>
      <c r="K3" s="87">
        <f>IF(AND(F3="Long/uzun",H3&gt;=G3),(H3-G3)*B3*10,IF(AND(F3="Long/uzun",H3&lt;G3),(H3-G3)*B3*10,IF(AND(F3="Short/kısa",H3&lt;=G3),(H3-G3)*B3*10*-1,IF(AND(F3="Short/kısa",H3&gt;G3),(H3-G3)*B3*-1*10))))</f>
        <v>1000</v>
      </c>
      <c r="L3" s="64">
        <f>K3/D3</f>
        <v>0.64516129032258063</v>
      </c>
      <c r="M3" s="89">
        <f>E3*$M$2*2</f>
        <v>3.4024000000000001</v>
      </c>
      <c r="N3" s="90">
        <f>K3-M3</f>
        <v>996.59760000000006</v>
      </c>
      <c r="O3" s="33">
        <f>E3*O$2</f>
        <v>170.12</v>
      </c>
      <c r="P3" s="34">
        <f>G3-($O$2*G3)</f>
        <v>1684.1880000000001</v>
      </c>
      <c r="Q3" s="31">
        <f>E3*$Q$2</f>
        <v>170.12</v>
      </c>
      <c r="R3" s="35">
        <f>G3+($Q$2*G3)</f>
        <v>1718.212</v>
      </c>
      <c r="S3" s="36">
        <f>Q2/O2</f>
        <v>1</v>
      </c>
      <c r="T3" s="76">
        <v>44204.684027777781</v>
      </c>
      <c r="U3" s="76">
        <v>44208.416666666664</v>
      </c>
      <c r="V3" s="71" t="str">
        <f>DATEDIF(T3,U3,"YM") &amp; "AY" &amp;DATEDIF(T3,U3,"MD") &amp; "GÜN" &amp;TEXT(U3-T3,"SS") &amp; "SAAT" &amp; TEXT(U3-T3,"SS") &amp; "DAKİKA"</f>
        <v>0AY4GÜN17SAAT17DAKİKA</v>
      </c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42" x14ac:dyDescent="0.3">
      <c r="A4" s="39" t="s">
        <v>24</v>
      </c>
      <c r="B4" s="40">
        <v>1</v>
      </c>
      <c r="C4" s="91">
        <v>1550</v>
      </c>
      <c r="D4" s="92">
        <f t="shared" ref="D4:D19" si="0">C4*B4</f>
        <v>1550</v>
      </c>
      <c r="E4" s="93">
        <f t="shared" ref="E4:E19" si="1">B4*G4*10</f>
        <v>17012</v>
      </c>
      <c r="F4" s="39" t="s">
        <v>22</v>
      </c>
      <c r="G4" s="41">
        <v>1701.2</v>
      </c>
      <c r="H4" s="42">
        <v>1666</v>
      </c>
      <c r="I4" s="29">
        <f t="shared" ref="I4:I19" si="2">IF(AND(F4="Long/uzun",H4&gt;=G4),H4/G4-1,IF(AND(F4="Long/uzun",H4&lt;G4),(H4/G4-1),IF(AND(F4="Short/kısa",H4&lt;=G4),((H4/G4-1)*-1),(H4/G4-1)*-1)))</f>
        <v>-2.0691276745826492E-2</v>
      </c>
      <c r="J4" s="30">
        <f t="shared" ref="J4:J19" si="3">E4/D4</f>
        <v>10.975483870967741</v>
      </c>
      <c r="K4" s="87">
        <f t="shared" ref="K4:K19" si="4">IF(AND(F4="Long/uzun",H4&gt;=G4),(H4-G4)*B4*10,IF(AND(F4="Long/uzun",H4&lt;G4),(H4-G4)*B4*10,IF(AND(F4="Short/kısa",H4&lt;=G4),(H4-G4)*B4*10*-1,IF(AND(F4="Short/kısa",H4&gt;G4),(H4-G4)*B4*-1*10))))</f>
        <v>-352.00000000000045</v>
      </c>
      <c r="L4" s="64">
        <f t="shared" ref="L4:L19" si="5">K4/D4</f>
        <v>-0.22709677419354868</v>
      </c>
      <c r="M4" s="89">
        <f t="shared" ref="M4:M19" si="6">E4*$M$2*2</f>
        <v>3.4024000000000001</v>
      </c>
      <c r="N4" s="90">
        <f t="shared" ref="N4:N19" si="7">K4-M4</f>
        <v>-355.40240000000045</v>
      </c>
      <c r="O4" s="33">
        <f t="shared" ref="O4:O19" si="8">E4*O$2</f>
        <v>170.12</v>
      </c>
      <c r="P4" s="34">
        <f t="shared" ref="P4:P19" si="9">G4-($O$2*G4)</f>
        <v>1684.1880000000001</v>
      </c>
      <c r="Q4" s="31">
        <f t="shared" ref="Q4:Q19" si="10">E4*$Q$2</f>
        <v>170.12</v>
      </c>
      <c r="R4" s="35">
        <f t="shared" ref="R4:R19" si="11">G4+($Q$2*G4)</f>
        <v>1718.212</v>
      </c>
      <c r="S4" s="36">
        <f t="shared" ref="S4:S19" si="12">Q3/O3</f>
        <v>1</v>
      </c>
      <c r="T4" s="77">
        <v>44205.684027777781</v>
      </c>
      <c r="U4" s="77">
        <v>44209.416666608799</v>
      </c>
      <c r="V4" s="72" t="str">
        <f t="shared" ref="V4:V19" si="13">DATEDIF(T4,U4,"YM")&amp;"AY"&amp;DATEDIF(T4,U4,"MD")&amp;"GÜN"&amp;TEXT(U4-T4,"SS")&amp;"SAAT"&amp;TEXT(U4-T4,"SS")&amp;"DAKİKA"</f>
        <v>0AY4GÜN17SAAT17DAKİKA</v>
      </c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</row>
    <row r="5" spans="1:42" x14ac:dyDescent="0.3">
      <c r="A5" s="39"/>
      <c r="B5" s="40">
        <v>1</v>
      </c>
      <c r="C5" s="91">
        <v>1550</v>
      </c>
      <c r="D5" s="92">
        <f t="shared" si="0"/>
        <v>1550</v>
      </c>
      <c r="E5" s="93">
        <f>B5*G5*10</f>
        <v>17752.5</v>
      </c>
      <c r="F5" s="39" t="s">
        <v>18</v>
      </c>
      <c r="G5" s="41">
        <v>1775.25</v>
      </c>
      <c r="H5" s="42">
        <v>1610</v>
      </c>
      <c r="I5" s="29">
        <f t="shared" si="2"/>
        <v>9.3085480918180585E-2</v>
      </c>
      <c r="J5" s="30">
        <f t="shared" si="3"/>
        <v>11.453225806451613</v>
      </c>
      <c r="K5" s="87">
        <f t="shared" si="4"/>
        <v>1652.5</v>
      </c>
      <c r="L5" s="64">
        <f t="shared" si="5"/>
        <v>1.0661290322580645</v>
      </c>
      <c r="M5" s="89">
        <f t="shared" si="6"/>
        <v>3.5505</v>
      </c>
      <c r="N5" s="90">
        <f t="shared" si="7"/>
        <v>1648.9494999999999</v>
      </c>
      <c r="O5" s="33">
        <f t="shared" si="8"/>
        <v>177.52500000000001</v>
      </c>
      <c r="P5" s="34">
        <f t="shared" si="9"/>
        <v>1757.4974999999999</v>
      </c>
      <c r="Q5" s="31">
        <f t="shared" si="10"/>
        <v>177.52500000000001</v>
      </c>
      <c r="R5" s="35">
        <f t="shared" si="11"/>
        <v>1793.0025000000001</v>
      </c>
      <c r="S5" s="36">
        <f t="shared" si="12"/>
        <v>1</v>
      </c>
      <c r="T5" s="77">
        <v>44206.684027777781</v>
      </c>
      <c r="U5" s="77">
        <v>44210.416666608799</v>
      </c>
      <c r="V5" s="72" t="str">
        <f t="shared" si="13"/>
        <v>0AY4GÜN17SAAT17DAKİKA</v>
      </c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</row>
    <row r="6" spans="1:42" x14ac:dyDescent="0.3">
      <c r="A6" s="39"/>
      <c r="B6" s="40">
        <v>1</v>
      </c>
      <c r="C6" s="91">
        <v>1550</v>
      </c>
      <c r="D6" s="92">
        <f t="shared" si="0"/>
        <v>1550</v>
      </c>
      <c r="E6" s="93">
        <f t="shared" si="1"/>
        <v>17752.5</v>
      </c>
      <c r="F6" s="39" t="s">
        <v>18</v>
      </c>
      <c r="G6" s="41">
        <v>1775.25</v>
      </c>
      <c r="H6" s="42">
        <v>1933.35</v>
      </c>
      <c r="I6" s="29">
        <f t="shared" si="2"/>
        <v>-8.9057879171947629E-2</v>
      </c>
      <c r="J6" s="30">
        <f t="shared" si="3"/>
        <v>11.453225806451613</v>
      </c>
      <c r="K6" s="87">
        <f t="shared" si="4"/>
        <v>-1580.9999999999991</v>
      </c>
      <c r="L6" s="64">
        <f t="shared" si="5"/>
        <v>-1.0199999999999994</v>
      </c>
      <c r="M6" s="89">
        <f t="shared" si="6"/>
        <v>3.5505</v>
      </c>
      <c r="N6" s="90">
        <f t="shared" si="7"/>
        <v>-1584.5504999999991</v>
      </c>
      <c r="O6" s="33">
        <f t="shared" si="8"/>
        <v>177.52500000000001</v>
      </c>
      <c r="P6" s="34">
        <f t="shared" si="9"/>
        <v>1757.4974999999999</v>
      </c>
      <c r="Q6" s="31">
        <f t="shared" si="10"/>
        <v>177.52500000000001</v>
      </c>
      <c r="R6" s="35">
        <f t="shared" si="11"/>
        <v>1793.0025000000001</v>
      </c>
      <c r="S6" s="36">
        <f t="shared" si="12"/>
        <v>1</v>
      </c>
      <c r="T6" s="77">
        <v>44207.684027777781</v>
      </c>
      <c r="U6" s="77">
        <v>44211.416666608799</v>
      </c>
      <c r="V6" s="72" t="str">
        <f t="shared" si="13"/>
        <v>0AY4GÜN17SAAT17DAKİKA</v>
      </c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</row>
    <row r="7" spans="1:42" x14ac:dyDescent="0.3">
      <c r="A7" s="39"/>
      <c r="B7" s="40"/>
      <c r="C7" s="91"/>
      <c r="D7" s="92">
        <f t="shared" si="0"/>
        <v>0</v>
      </c>
      <c r="E7" s="93">
        <f t="shared" si="1"/>
        <v>0</v>
      </c>
      <c r="F7" s="39" t="s">
        <v>18</v>
      </c>
      <c r="G7" s="41"/>
      <c r="H7" s="42"/>
      <c r="I7" s="29" t="e">
        <f t="shared" si="2"/>
        <v>#DIV/0!</v>
      </c>
      <c r="J7" s="30" t="e">
        <f t="shared" si="3"/>
        <v>#DIV/0!</v>
      </c>
      <c r="K7" s="87">
        <f t="shared" si="4"/>
        <v>0</v>
      </c>
      <c r="L7" s="64" t="e">
        <f t="shared" si="5"/>
        <v>#DIV/0!</v>
      </c>
      <c r="M7" s="89">
        <f t="shared" si="6"/>
        <v>0</v>
      </c>
      <c r="N7" s="90">
        <f t="shared" si="7"/>
        <v>0</v>
      </c>
      <c r="O7" s="33">
        <f t="shared" si="8"/>
        <v>0</v>
      </c>
      <c r="P7" s="34">
        <f t="shared" si="9"/>
        <v>0</v>
      </c>
      <c r="Q7" s="31">
        <f t="shared" si="10"/>
        <v>0</v>
      </c>
      <c r="R7" s="35">
        <f t="shared" si="11"/>
        <v>0</v>
      </c>
      <c r="S7" s="36">
        <f t="shared" si="12"/>
        <v>1</v>
      </c>
      <c r="T7" s="77">
        <v>44208.684027777781</v>
      </c>
      <c r="U7" s="77">
        <v>44212.416666608799</v>
      </c>
      <c r="V7" s="72" t="str">
        <f t="shared" si="13"/>
        <v>0AY4GÜN17SAAT17DAKİKA</v>
      </c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</row>
    <row r="8" spans="1:42" x14ac:dyDescent="0.3">
      <c r="A8" s="39"/>
      <c r="B8" s="40"/>
      <c r="C8" s="91"/>
      <c r="D8" s="92">
        <f t="shared" si="0"/>
        <v>0</v>
      </c>
      <c r="E8" s="93">
        <f t="shared" si="1"/>
        <v>0</v>
      </c>
      <c r="F8" s="39" t="s">
        <v>18</v>
      </c>
      <c r="G8" s="41"/>
      <c r="H8" s="42"/>
      <c r="I8" s="29" t="e">
        <f t="shared" si="2"/>
        <v>#DIV/0!</v>
      </c>
      <c r="J8" s="30" t="e">
        <f t="shared" si="3"/>
        <v>#DIV/0!</v>
      </c>
      <c r="K8" s="87">
        <f t="shared" si="4"/>
        <v>0</v>
      </c>
      <c r="L8" s="64" t="e">
        <f t="shared" si="5"/>
        <v>#DIV/0!</v>
      </c>
      <c r="M8" s="89">
        <f t="shared" si="6"/>
        <v>0</v>
      </c>
      <c r="N8" s="90">
        <f t="shared" si="7"/>
        <v>0</v>
      </c>
      <c r="O8" s="33">
        <f t="shared" si="8"/>
        <v>0</v>
      </c>
      <c r="P8" s="34">
        <f t="shared" si="9"/>
        <v>0</v>
      </c>
      <c r="Q8" s="31">
        <f t="shared" si="10"/>
        <v>0</v>
      </c>
      <c r="R8" s="35">
        <f t="shared" si="11"/>
        <v>0</v>
      </c>
      <c r="S8" s="36" t="e">
        <f t="shared" si="12"/>
        <v>#DIV/0!</v>
      </c>
      <c r="T8" s="77">
        <v>44209.684027777781</v>
      </c>
      <c r="U8" s="77">
        <v>44213.416666608799</v>
      </c>
      <c r="V8" s="72" t="str">
        <f t="shared" si="13"/>
        <v>0AY4GÜN17SAAT17DAKİKA</v>
      </c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</row>
    <row r="9" spans="1:42" x14ac:dyDescent="0.3">
      <c r="A9" s="39"/>
      <c r="B9" s="40"/>
      <c r="C9" s="91"/>
      <c r="D9" s="92">
        <f t="shared" si="0"/>
        <v>0</v>
      </c>
      <c r="E9" s="93">
        <f t="shared" si="1"/>
        <v>0</v>
      </c>
      <c r="F9" s="39" t="s">
        <v>18</v>
      </c>
      <c r="G9" s="41"/>
      <c r="H9" s="42"/>
      <c r="I9" s="29" t="e">
        <f t="shared" si="2"/>
        <v>#DIV/0!</v>
      </c>
      <c r="J9" s="30" t="e">
        <f t="shared" si="3"/>
        <v>#DIV/0!</v>
      </c>
      <c r="K9" s="87">
        <f t="shared" si="4"/>
        <v>0</v>
      </c>
      <c r="L9" s="64" t="e">
        <f t="shared" si="5"/>
        <v>#DIV/0!</v>
      </c>
      <c r="M9" s="89">
        <f t="shared" si="6"/>
        <v>0</v>
      </c>
      <c r="N9" s="90">
        <f t="shared" si="7"/>
        <v>0</v>
      </c>
      <c r="O9" s="33">
        <f t="shared" si="8"/>
        <v>0</v>
      </c>
      <c r="P9" s="34">
        <f t="shared" si="9"/>
        <v>0</v>
      </c>
      <c r="Q9" s="31">
        <f t="shared" si="10"/>
        <v>0</v>
      </c>
      <c r="R9" s="35">
        <f t="shared" si="11"/>
        <v>0</v>
      </c>
      <c r="S9" s="36" t="e">
        <f t="shared" si="12"/>
        <v>#DIV/0!</v>
      </c>
      <c r="T9" s="77">
        <v>44210.684027777781</v>
      </c>
      <c r="U9" s="77">
        <v>44214.416666608799</v>
      </c>
      <c r="V9" s="72" t="str">
        <f t="shared" si="13"/>
        <v>0AY4GÜN17SAAT17DAKİKA</v>
      </c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</row>
    <row r="10" spans="1:42" x14ac:dyDescent="0.3">
      <c r="A10" s="39"/>
      <c r="B10" s="40"/>
      <c r="C10" s="91"/>
      <c r="D10" s="92">
        <f t="shared" si="0"/>
        <v>0</v>
      </c>
      <c r="E10" s="93">
        <f t="shared" si="1"/>
        <v>0</v>
      </c>
      <c r="F10" s="39" t="s">
        <v>18</v>
      </c>
      <c r="G10" s="41"/>
      <c r="H10" s="42"/>
      <c r="I10" s="29" t="e">
        <f t="shared" si="2"/>
        <v>#DIV/0!</v>
      </c>
      <c r="J10" s="30" t="e">
        <f t="shared" si="3"/>
        <v>#DIV/0!</v>
      </c>
      <c r="K10" s="87">
        <f t="shared" si="4"/>
        <v>0</v>
      </c>
      <c r="L10" s="64" t="e">
        <f t="shared" si="5"/>
        <v>#DIV/0!</v>
      </c>
      <c r="M10" s="89">
        <f t="shared" si="6"/>
        <v>0</v>
      </c>
      <c r="N10" s="90">
        <f t="shared" si="7"/>
        <v>0</v>
      </c>
      <c r="O10" s="33">
        <f t="shared" si="8"/>
        <v>0</v>
      </c>
      <c r="P10" s="34">
        <f t="shared" si="9"/>
        <v>0</v>
      </c>
      <c r="Q10" s="31">
        <f t="shared" si="10"/>
        <v>0</v>
      </c>
      <c r="R10" s="35">
        <f t="shared" si="11"/>
        <v>0</v>
      </c>
      <c r="S10" s="36" t="e">
        <f t="shared" si="12"/>
        <v>#DIV/0!</v>
      </c>
      <c r="T10" s="77">
        <v>44211.684027777781</v>
      </c>
      <c r="U10" s="77">
        <v>44215.416666608799</v>
      </c>
      <c r="V10" s="72" t="str">
        <f t="shared" si="13"/>
        <v>0AY4GÜN17SAAT17DAKİKA</v>
      </c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</row>
    <row r="11" spans="1:42" x14ac:dyDescent="0.3">
      <c r="A11" s="39"/>
      <c r="B11" s="40"/>
      <c r="C11" s="91"/>
      <c r="D11" s="92">
        <f t="shared" si="0"/>
        <v>0</v>
      </c>
      <c r="E11" s="93">
        <f t="shared" si="1"/>
        <v>0</v>
      </c>
      <c r="F11" s="39" t="s">
        <v>18</v>
      </c>
      <c r="G11" s="41"/>
      <c r="H11" s="42"/>
      <c r="I11" s="29" t="e">
        <f t="shared" si="2"/>
        <v>#DIV/0!</v>
      </c>
      <c r="J11" s="30" t="e">
        <f t="shared" si="3"/>
        <v>#DIV/0!</v>
      </c>
      <c r="K11" s="87">
        <f t="shared" si="4"/>
        <v>0</v>
      </c>
      <c r="L11" s="64" t="e">
        <f t="shared" si="5"/>
        <v>#DIV/0!</v>
      </c>
      <c r="M11" s="89">
        <f t="shared" si="6"/>
        <v>0</v>
      </c>
      <c r="N11" s="90">
        <f t="shared" si="7"/>
        <v>0</v>
      </c>
      <c r="O11" s="33">
        <f t="shared" si="8"/>
        <v>0</v>
      </c>
      <c r="P11" s="34">
        <f t="shared" si="9"/>
        <v>0</v>
      </c>
      <c r="Q11" s="31">
        <f t="shared" si="10"/>
        <v>0</v>
      </c>
      <c r="R11" s="35">
        <f t="shared" si="11"/>
        <v>0</v>
      </c>
      <c r="S11" s="36" t="e">
        <f t="shared" si="12"/>
        <v>#DIV/0!</v>
      </c>
      <c r="T11" s="77">
        <v>44212.684027777781</v>
      </c>
      <c r="U11" s="77">
        <v>44216.416666608799</v>
      </c>
      <c r="V11" s="72" t="str">
        <f t="shared" si="13"/>
        <v>0AY4GÜN17SAAT17DAKİKA</v>
      </c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</row>
    <row r="12" spans="1:42" x14ac:dyDescent="0.3">
      <c r="A12" s="39"/>
      <c r="B12" s="40"/>
      <c r="C12" s="91"/>
      <c r="D12" s="92">
        <f t="shared" si="0"/>
        <v>0</v>
      </c>
      <c r="E12" s="93">
        <f t="shared" si="1"/>
        <v>0</v>
      </c>
      <c r="F12" s="39" t="s">
        <v>18</v>
      </c>
      <c r="G12" s="41"/>
      <c r="H12" s="42"/>
      <c r="I12" s="29" t="e">
        <f t="shared" si="2"/>
        <v>#DIV/0!</v>
      </c>
      <c r="J12" s="30" t="e">
        <f t="shared" si="3"/>
        <v>#DIV/0!</v>
      </c>
      <c r="K12" s="87">
        <f t="shared" si="4"/>
        <v>0</v>
      </c>
      <c r="L12" s="64" t="e">
        <f t="shared" si="5"/>
        <v>#DIV/0!</v>
      </c>
      <c r="M12" s="89">
        <f t="shared" si="6"/>
        <v>0</v>
      </c>
      <c r="N12" s="90">
        <f t="shared" si="7"/>
        <v>0</v>
      </c>
      <c r="O12" s="33">
        <f t="shared" si="8"/>
        <v>0</v>
      </c>
      <c r="P12" s="34">
        <f t="shared" si="9"/>
        <v>0</v>
      </c>
      <c r="Q12" s="31">
        <f t="shared" si="10"/>
        <v>0</v>
      </c>
      <c r="R12" s="35">
        <f t="shared" si="11"/>
        <v>0</v>
      </c>
      <c r="S12" s="36" t="e">
        <f t="shared" si="12"/>
        <v>#DIV/0!</v>
      </c>
      <c r="T12" s="77">
        <v>44213.684027777781</v>
      </c>
      <c r="U12" s="77">
        <v>44217.416666608799</v>
      </c>
      <c r="V12" s="72" t="str">
        <f t="shared" si="13"/>
        <v>0AY4GÜN17SAAT17DAKİKA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</row>
    <row r="13" spans="1:42" x14ac:dyDescent="0.3">
      <c r="A13" s="39"/>
      <c r="B13" s="40"/>
      <c r="C13" s="91"/>
      <c r="D13" s="92">
        <f t="shared" si="0"/>
        <v>0</v>
      </c>
      <c r="E13" s="93">
        <f t="shared" si="1"/>
        <v>0</v>
      </c>
      <c r="F13" s="39" t="s">
        <v>18</v>
      </c>
      <c r="G13" s="41"/>
      <c r="H13" s="42"/>
      <c r="I13" s="29" t="e">
        <f t="shared" si="2"/>
        <v>#DIV/0!</v>
      </c>
      <c r="J13" s="30" t="e">
        <f t="shared" si="3"/>
        <v>#DIV/0!</v>
      </c>
      <c r="K13" s="87">
        <f t="shared" si="4"/>
        <v>0</v>
      </c>
      <c r="L13" s="64" t="e">
        <f t="shared" si="5"/>
        <v>#DIV/0!</v>
      </c>
      <c r="M13" s="89">
        <f t="shared" si="6"/>
        <v>0</v>
      </c>
      <c r="N13" s="90">
        <f t="shared" si="7"/>
        <v>0</v>
      </c>
      <c r="O13" s="33">
        <f t="shared" si="8"/>
        <v>0</v>
      </c>
      <c r="P13" s="34">
        <f t="shared" si="9"/>
        <v>0</v>
      </c>
      <c r="Q13" s="31">
        <f t="shared" si="10"/>
        <v>0</v>
      </c>
      <c r="R13" s="35">
        <f t="shared" si="11"/>
        <v>0</v>
      </c>
      <c r="S13" s="36" t="e">
        <f t="shared" si="12"/>
        <v>#DIV/0!</v>
      </c>
      <c r="T13" s="77">
        <v>44214.684027777781</v>
      </c>
      <c r="U13" s="77">
        <v>44218.416666608799</v>
      </c>
      <c r="V13" s="72" t="str">
        <f t="shared" si="13"/>
        <v>0AY4GÜN17SAAT17DAKİKA</v>
      </c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</row>
    <row r="14" spans="1:42" x14ac:dyDescent="0.3">
      <c r="A14" s="39"/>
      <c r="B14" s="40"/>
      <c r="C14" s="91"/>
      <c r="D14" s="92">
        <f t="shared" si="0"/>
        <v>0</v>
      </c>
      <c r="E14" s="93">
        <f t="shared" si="1"/>
        <v>0</v>
      </c>
      <c r="F14" s="39" t="s">
        <v>18</v>
      </c>
      <c r="G14" s="41"/>
      <c r="H14" s="42"/>
      <c r="I14" s="29" t="e">
        <f t="shared" si="2"/>
        <v>#DIV/0!</v>
      </c>
      <c r="J14" s="30" t="e">
        <f t="shared" si="3"/>
        <v>#DIV/0!</v>
      </c>
      <c r="K14" s="87">
        <f t="shared" si="4"/>
        <v>0</v>
      </c>
      <c r="L14" s="64" t="e">
        <f t="shared" si="5"/>
        <v>#DIV/0!</v>
      </c>
      <c r="M14" s="89">
        <f t="shared" si="6"/>
        <v>0</v>
      </c>
      <c r="N14" s="90">
        <f t="shared" si="7"/>
        <v>0</v>
      </c>
      <c r="O14" s="33">
        <f t="shared" si="8"/>
        <v>0</v>
      </c>
      <c r="P14" s="34">
        <f t="shared" si="9"/>
        <v>0</v>
      </c>
      <c r="Q14" s="31">
        <f t="shared" si="10"/>
        <v>0</v>
      </c>
      <c r="R14" s="35">
        <f t="shared" si="11"/>
        <v>0</v>
      </c>
      <c r="S14" s="36" t="e">
        <f t="shared" si="12"/>
        <v>#DIV/0!</v>
      </c>
      <c r="T14" s="77">
        <v>44215.684027777781</v>
      </c>
      <c r="U14" s="77">
        <v>44219.416666608799</v>
      </c>
      <c r="V14" s="72" t="str">
        <f t="shared" si="13"/>
        <v>0AY4GÜN17SAAT17DAKİKA</v>
      </c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</row>
    <row r="15" spans="1:42" x14ac:dyDescent="0.3">
      <c r="A15" s="39"/>
      <c r="B15" s="40"/>
      <c r="C15" s="91"/>
      <c r="D15" s="92">
        <f t="shared" si="0"/>
        <v>0</v>
      </c>
      <c r="E15" s="93">
        <f t="shared" si="1"/>
        <v>0</v>
      </c>
      <c r="F15" s="39" t="s">
        <v>18</v>
      </c>
      <c r="G15" s="41"/>
      <c r="H15" s="42"/>
      <c r="I15" s="29" t="e">
        <f t="shared" si="2"/>
        <v>#DIV/0!</v>
      </c>
      <c r="J15" s="30" t="e">
        <f t="shared" si="3"/>
        <v>#DIV/0!</v>
      </c>
      <c r="K15" s="87">
        <f t="shared" si="4"/>
        <v>0</v>
      </c>
      <c r="L15" s="64" t="e">
        <f t="shared" si="5"/>
        <v>#DIV/0!</v>
      </c>
      <c r="M15" s="89">
        <f t="shared" si="6"/>
        <v>0</v>
      </c>
      <c r="N15" s="90">
        <f t="shared" si="7"/>
        <v>0</v>
      </c>
      <c r="O15" s="33">
        <f t="shared" si="8"/>
        <v>0</v>
      </c>
      <c r="P15" s="34">
        <f t="shared" si="9"/>
        <v>0</v>
      </c>
      <c r="Q15" s="31">
        <f t="shared" si="10"/>
        <v>0</v>
      </c>
      <c r="R15" s="35">
        <f t="shared" si="11"/>
        <v>0</v>
      </c>
      <c r="S15" s="36" t="e">
        <f t="shared" si="12"/>
        <v>#DIV/0!</v>
      </c>
      <c r="T15" s="77">
        <v>44216.684027777781</v>
      </c>
      <c r="U15" s="77">
        <v>44220.416666608799</v>
      </c>
      <c r="V15" s="72" t="str">
        <f t="shared" si="13"/>
        <v>0AY4GÜN17SAAT17DAKİKA</v>
      </c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</row>
    <row r="16" spans="1:42" x14ac:dyDescent="0.3">
      <c r="A16" s="39"/>
      <c r="B16" s="40"/>
      <c r="C16" s="91"/>
      <c r="D16" s="92">
        <f t="shared" si="0"/>
        <v>0</v>
      </c>
      <c r="E16" s="93">
        <f t="shared" si="1"/>
        <v>0</v>
      </c>
      <c r="F16" s="39" t="s">
        <v>18</v>
      </c>
      <c r="G16" s="41"/>
      <c r="H16" s="42"/>
      <c r="I16" s="29" t="e">
        <f t="shared" si="2"/>
        <v>#DIV/0!</v>
      </c>
      <c r="J16" s="30" t="e">
        <f t="shared" si="3"/>
        <v>#DIV/0!</v>
      </c>
      <c r="K16" s="87">
        <f t="shared" si="4"/>
        <v>0</v>
      </c>
      <c r="L16" s="64" t="e">
        <f t="shared" si="5"/>
        <v>#DIV/0!</v>
      </c>
      <c r="M16" s="89">
        <f t="shared" si="6"/>
        <v>0</v>
      </c>
      <c r="N16" s="90">
        <f t="shared" si="7"/>
        <v>0</v>
      </c>
      <c r="O16" s="33">
        <f t="shared" si="8"/>
        <v>0</v>
      </c>
      <c r="P16" s="34">
        <f t="shared" si="9"/>
        <v>0</v>
      </c>
      <c r="Q16" s="31">
        <f t="shared" si="10"/>
        <v>0</v>
      </c>
      <c r="R16" s="35">
        <f t="shared" si="11"/>
        <v>0</v>
      </c>
      <c r="S16" s="36" t="e">
        <f t="shared" si="12"/>
        <v>#DIV/0!</v>
      </c>
      <c r="T16" s="77">
        <v>44217.684027777781</v>
      </c>
      <c r="U16" s="77">
        <v>44221.416666608799</v>
      </c>
      <c r="V16" s="72" t="str">
        <f t="shared" si="13"/>
        <v>0AY4GÜN17SAAT17DAKİKA</v>
      </c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</row>
    <row r="17" spans="1:42" x14ac:dyDescent="0.3">
      <c r="A17" s="39"/>
      <c r="B17" s="40"/>
      <c r="C17" s="91"/>
      <c r="D17" s="92">
        <f t="shared" si="0"/>
        <v>0</v>
      </c>
      <c r="E17" s="93">
        <f t="shared" si="1"/>
        <v>0</v>
      </c>
      <c r="F17" s="39" t="s">
        <v>18</v>
      </c>
      <c r="G17" s="41"/>
      <c r="H17" s="42"/>
      <c r="I17" s="29" t="e">
        <f t="shared" si="2"/>
        <v>#DIV/0!</v>
      </c>
      <c r="J17" s="30" t="e">
        <f t="shared" si="3"/>
        <v>#DIV/0!</v>
      </c>
      <c r="K17" s="87">
        <f t="shared" si="4"/>
        <v>0</v>
      </c>
      <c r="L17" s="64" t="e">
        <f t="shared" si="5"/>
        <v>#DIV/0!</v>
      </c>
      <c r="M17" s="89">
        <f t="shared" si="6"/>
        <v>0</v>
      </c>
      <c r="N17" s="90">
        <f t="shared" si="7"/>
        <v>0</v>
      </c>
      <c r="O17" s="33">
        <f t="shared" si="8"/>
        <v>0</v>
      </c>
      <c r="P17" s="34">
        <f t="shared" si="9"/>
        <v>0</v>
      </c>
      <c r="Q17" s="31">
        <f t="shared" si="10"/>
        <v>0</v>
      </c>
      <c r="R17" s="35">
        <f t="shared" si="11"/>
        <v>0</v>
      </c>
      <c r="S17" s="36" t="e">
        <f t="shared" si="12"/>
        <v>#DIV/0!</v>
      </c>
      <c r="T17" s="77">
        <v>44218.684027777781</v>
      </c>
      <c r="U17" s="77">
        <v>44222.416666608799</v>
      </c>
      <c r="V17" s="72" t="str">
        <f t="shared" si="13"/>
        <v>0AY4GÜN17SAAT17DAKİKA</v>
      </c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</row>
    <row r="18" spans="1:42" x14ac:dyDescent="0.3">
      <c r="A18" s="39"/>
      <c r="B18" s="40"/>
      <c r="C18" s="91"/>
      <c r="D18" s="92">
        <f t="shared" si="0"/>
        <v>0</v>
      </c>
      <c r="E18" s="93">
        <f t="shared" si="1"/>
        <v>0</v>
      </c>
      <c r="F18" s="39" t="s">
        <v>18</v>
      </c>
      <c r="G18" s="41"/>
      <c r="H18" s="42"/>
      <c r="I18" s="29" t="e">
        <f t="shared" si="2"/>
        <v>#DIV/0!</v>
      </c>
      <c r="J18" s="30" t="e">
        <f t="shared" si="3"/>
        <v>#DIV/0!</v>
      </c>
      <c r="K18" s="87">
        <f t="shared" si="4"/>
        <v>0</v>
      </c>
      <c r="L18" s="64" t="e">
        <f t="shared" si="5"/>
        <v>#DIV/0!</v>
      </c>
      <c r="M18" s="89">
        <f t="shared" si="6"/>
        <v>0</v>
      </c>
      <c r="N18" s="90">
        <f t="shared" si="7"/>
        <v>0</v>
      </c>
      <c r="O18" s="33">
        <f t="shared" si="8"/>
        <v>0</v>
      </c>
      <c r="P18" s="34">
        <f t="shared" si="9"/>
        <v>0</v>
      </c>
      <c r="Q18" s="31">
        <f t="shared" si="10"/>
        <v>0</v>
      </c>
      <c r="R18" s="35">
        <f t="shared" si="11"/>
        <v>0</v>
      </c>
      <c r="S18" s="36" t="e">
        <f t="shared" si="12"/>
        <v>#DIV/0!</v>
      </c>
      <c r="T18" s="77">
        <v>44219.684027777781</v>
      </c>
      <c r="U18" s="77">
        <v>44223.416666608799</v>
      </c>
      <c r="V18" s="72" t="str">
        <f t="shared" si="13"/>
        <v>0AY4GÜN17SAAT17DAKİKA</v>
      </c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</row>
    <row r="19" spans="1:42" ht="15" thickBot="1" x14ac:dyDescent="0.35">
      <c r="A19" s="39"/>
      <c r="B19" s="40"/>
      <c r="C19" s="91"/>
      <c r="D19" s="92">
        <f t="shared" si="0"/>
        <v>0</v>
      </c>
      <c r="E19" s="93">
        <f t="shared" si="1"/>
        <v>0</v>
      </c>
      <c r="F19" s="39" t="s">
        <v>18</v>
      </c>
      <c r="G19" s="41"/>
      <c r="H19" s="42"/>
      <c r="I19" s="29" t="e">
        <f t="shared" si="2"/>
        <v>#DIV/0!</v>
      </c>
      <c r="J19" s="30" t="e">
        <f t="shared" si="3"/>
        <v>#DIV/0!</v>
      </c>
      <c r="K19" s="87">
        <f t="shared" si="4"/>
        <v>0</v>
      </c>
      <c r="L19" s="64" t="e">
        <f t="shared" si="5"/>
        <v>#DIV/0!</v>
      </c>
      <c r="M19" s="89">
        <f t="shared" si="6"/>
        <v>0</v>
      </c>
      <c r="N19" s="90">
        <f t="shared" si="7"/>
        <v>0</v>
      </c>
      <c r="O19" s="33">
        <f t="shared" si="8"/>
        <v>0</v>
      </c>
      <c r="P19" s="34">
        <f t="shared" si="9"/>
        <v>0</v>
      </c>
      <c r="Q19" s="31">
        <f t="shared" si="10"/>
        <v>0</v>
      </c>
      <c r="R19" s="35">
        <f t="shared" si="11"/>
        <v>0</v>
      </c>
      <c r="S19" s="36" t="e">
        <f t="shared" si="12"/>
        <v>#DIV/0!</v>
      </c>
      <c r="T19" s="78">
        <v>44220.684027777781</v>
      </c>
      <c r="U19" s="78">
        <v>44224.416666608799</v>
      </c>
      <c r="V19" s="73" t="str">
        <f t="shared" si="13"/>
        <v>0AY4GÜN17SAAT17DAKİKA</v>
      </c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</row>
    <row r="20" spans="1:42" ht="15" thickBot="1" x14ac:dyDescent="0.35">
      <c r="A20" s="37" t="s">
        <v>40</v>
      </c>
      <c r="B20" s="138"/>
      <c r="C20" s="138"/>
      <c r="D20" s="61"/>
      <c r="E20" s="84">
        <f>SUM(E3:E19)</f>
        <v>69529</v>
      </c>
      <c r="F20" s="138"/>
      <c r="G20" s="138"/>
      <c r="H20" s="138"/>
      <c r="I20" s="138"/>
      <c r="J20" s="138"/>
      <c r="K20" s="86">
        <f>SUM(K3:K19)</f>
        <v>719.50000000000045</v>
      </c>
      <c r="L20" s="138"/>
      <c r="M20" s="86">
        <f>SUM(M3:M19)</f>
        <v>13.905799999999999</v>
      </c>
      <c r="N20" s="86">
        <f>SUM(N3:N19)</f>
        <v>705.59420000000068</v>
      </c>
      <c r="O20" s="138"/>
      <c r="P20" s="138"/>
      <c r="Q20" s="138"/>
      <c r="R20" s="138"/>
      <c r="S20" s="1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</row>
    <row r="21" spans="1:42" ht="15" thickBot="1" x14ac:dyDescent="0.35">
      <c r="A21" s="38"/>
      <c r="B21" s="38"/>
      <c r="C21" s="38"/>
      <c r="D21" s="135" t="s">
        <v>49</v>
      </c>
      <c r="E21" s="85">
        <f>E20*2</f>
        <v>139058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</row>
    <row r="22" spans="1:42" x14ac:dyDescent="0.3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</row>
    <row r="23" spans="1:42" x14ac:dyDescent="0.3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</row>
    <row r="24" spans="1:42" x14ac:dyDescent="0.3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</row>
    <row r="25" spans="1:42" x14ac:dyDescent="0.3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</row>
    <row r="26" spans="1:42" x14ac:dyDescent="0.3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</row>
    <row r="27" spans="1:42" x14ac:dyDescent="0.3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</row>
    <row r="28" spans="1:42" x14ac:dyDescent="0.3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</row>
    <row r="29" spans="1:42" x14ac:dyDescent="0.3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</row>
    <row r="30" spans="1:42" x14ac:dyDescent="0.3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</row>
    <row r="31" spans="1:42" x14ac:dyDescent="0.3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</row>
    <row r="32" spans="1:42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</row>
    <row r="33" spans="1:42" x14ac:dyDescent="0.3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</row>
    <row r="34" spans="1:42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</row>
    <row r="35" spans="1:42" x14ac:dyDescent="0.3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</row>
    <row r="36" spans="1:42" x14ac:dyDescent="0.3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</row>
    <row r="37" spans="1:42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</row>
    <row r="38" spans="1:42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</row>
    <row r="39" spans="1:42" x14ac:dyDescent="0.3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</row>
    <row r="40" spans="1:42" x14ac:dyDescent="0.3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</row>
    <row r="41" spans="1:42" x14ac:dyDescent="0.3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</row>
    <row r="42" spans="1:42" x14ac:dyDescent="0.3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</row>
    <row r="43" spans="1:42" x14ac:dyDescent="0.3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</row>
    <row r="44" spans="1:42" x14ac:dyDescent="0.3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</row>
    <row r="45" spans="1:42" x14ac:dyDescent="0.3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</row>
    <row r="46" spans="1:42" x14ac:dyDescent="0.3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</row>
    <row r="47" spans="1:42" x14ac:dyDescent="0.3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</row>
    <row r="48" spans="1:42" x14ac:dyDescent="0.3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</row>
    <row r="49" spans="1:42" x14ac:dyDescent="0.3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</row>
    <row r="50" spans="1:42" x14ac:dyDescent="0.3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</row>
    <row r="51" spans="1:42" x14ac:dyDescent="0.3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</row>
    <row r="52" spans="1:42" x14ac:dyDescent="0.3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</row>
    <row r="53" spans="1:42" x14ac:dyDescent="0.3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</row>
    <row r="54" spans="1:42" x14ac:dyDescent="0.3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</row>
    <row r="55" spans="1:42" x14ac:dyDescent="0.3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</row>
    <row r="56" spans="1:42" x14ac:dyDescent="0.3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</row>
    <row r="57" spans="1:42" x14ac:dyDescent="0.3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</row>
    <row r="58" spans="1:42" x14ac:dyDescent="0.3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</row>
    <row r="59" spans="1:42" x14ac:dyDescent="0.3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</row>
    <row r="60" spans="1:42" x14ac:dyDescent="0.3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</row>
    <row r="61" spans="1:42" x14ac:dyDescent="0.3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</row>
    <row r="62" spans="1:42" x14ac:dyDescent="0.3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</row>
    <row r="63" spans="1:42" x14ac:dyDescent="0.3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</row>
    <row r="64" spans="1:42" x14ac:dyDescent="0.3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</row>
    <row r="65" spans="1:42" x14ac:dyDescent="0.3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</row>
    <row r="66" spans="1:42" x14ac:dyDescent="0.3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</row>
    <row r="67" spans="1:42" x14ac:dyDescent="0.3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</row>
    <row r="68" spans="1:42" x14ac:dyDescent="0.3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</row>
    <row r="69" spans="1:42" x14ac:dyDescent="0.3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</row>
    <row r="70" spans="1:42" x14ac:dyDescent="0.3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</row>
    <row r="71" spans="1:42" x14ac:dyDescent="0.3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</row>
    <row r="72" spans="1:42" x14ac:dyDescent="0.3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</row>
    <row r="73" spans="1:42" x14ac:dyDescent="0.3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</row>
    <row r="74" spans="1:42" x14ac:dyDescent="0.3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</row>
    <row r="75" spans="1:42" x14ac:dyDescent="0.3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</row>
    <row r="76" spans="1:42" x14ac:dyDescent="0.3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</row>
    <row r="77" spans="1:42" x14ac:dyDescent="0.3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</row>
    <row r="78" spans="1:42" x14ac:dyDescent="0.3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</row>
    <row r="79" spans="1:42" x14ac:dyDescent="0.3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</row>
    <row r="80" spans="1:42" x14ac:dyDescent="0.3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</row>
    <row r="81" spans="1:42" x14ac:dyDescent="0.3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</row>
    <row r="82" spans="1:42" x14ac:dyDescent="0.3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</row>
    <row r="83" spans="1:42" x14ac:dyDescent="0.3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</row>
    <row r="84" spans="1:42" x14ac:dyDescent="0.3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</row>
    <row r="85" spans="1:42" x14ac:dyDescent="0.3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</row>
    <row r="86" spans="1:42" x14ac:dyDescent="0.3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</row>
    <row r="87" spans="1:42" x14ac:dyDescent="0.3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</row>
    <row r="88" spans="1:42" x14ac:dyDescent="0.3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</row>
    <row r="89" spans="1:42" x14ac:dyDescent="0.3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</row>
    <row r="90" spans="1:42" x14ac:dyDescent="0.3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</row>
    <row r="91" spans="1:42" x14ac:dyDescent="0.3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</row>
    <row r="92" spans="1:42" x14ac:dyDescent="0.3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</row>
    <row r="93" spans="1:42" x14ac:dyDescent="0.3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</row>
    <row r="94" spans="1:42" x14ac:dyDescent="0.3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</row>
    <row r="95" spans="1:42" x14ac:dyDescent="0.3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</row>
    <row r="96" spans="1:42" x14ac:dyDescent="0.3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</row>
    <row r="97" spans="1:42" x14ac:dyDescent="0.3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</row>
    <row r="98" spans="1:42" x14ac:dyDescent="0.3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</row>
    <row r="99" spans="1:42" x14ac:dyDescent="0.3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</row>
    <row r="100" spans="1:42" x14ac:dyDescent="0.3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</row>
    <row r="101" spans="1:42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</row>
    <row r="102" spans="1:42" x14ac:dyDescent="0.3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</row>
    <row r="103" spans="1:42" x14ac:dyDescent="0.3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</row>
    <row r="104" spans="1:42" x14ac:dyDescent="0.3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</row>
    <row r="105" spans="1:42" x14ac:dyDescent="0.3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</row>
    <row r="106" spans="1:42" x14ac:dyDescent="0.3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</row>
    <row r="107" spans="1:42" x14ac:dyDescent="0.3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</row>
    <row r="108" spans="1:42" x14ac:dyDescent="0.3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</row>
    <row r="109" spans="1:42" x14ac:dyDescent="0.3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</row>
    <row r="110" spans="1:42" x14ac:dyDescent="0.3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</row>
    <row r="111" spans="1:42" x14ac:dyDescent="0.3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</row>
    <row r="112" spans="1:42" x14ac:dyDescent="0.3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</row>
    <row r="113" spans="1:42" x14ac:dyDescent="0.3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</row>
    <row r="114" spans="1:42" x14ac:dyDescent="0.3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</row>
    <row r="115" spans="1:42" x14ac:dyDescent="0.3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</row>
    <row r="116" spans="1:42" x14ac:dyDescent="0.3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</row>
    <row r="117" spans="1:42" x14ac:dyDescent="0.3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</row>
    <row r="118" spans="1:42" x14ac:dyDescent="0.3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</row>
    <row r="119" spans="1:42" x14ac:dyDescent="0.3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</row>
    <row r="120" spans="1:42" x14ac:dyDescent="0.3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</row>
    <row r="121" spans="1:42" x14ac:dyDescent="0.3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</row>
    <row r="122" spans="1:42" x14ac:dyDescent="0.3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</row>
    <row r="123" spans="1:42" x14ac:dyDescent="0.3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</row>
    <row r="124" spans="1:42" x14ac:dyDescent="0.3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</row>
    <row r="125" spans="1:42" x14ac:dyDescent="0.3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</row>
    <row r="126" spans="1:42" x14ac:dyDescent="0.3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</row>
    <row r="127" spans="1:42" x14ac:dyDescent="0.3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</row>
    <row r="128" spans="1:42" x14ac:dyDescent="0.3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</row>
    <row r="129" spans="1:42" x14ac:dyDescent="0.3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</row>
    <row r="130" spans="1:42" x14ac:dyDescent="0.3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</row>
    <row r="131" spans="1:42" x14ac:dyDescent="0.3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</row>
    <row r="132" spans="1:42" x14ac:dyDescent="0.3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</row>
    <row r="133" spans="1:42" x14ac:dyDescent="0.3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</row>
    <row r="134" spans="1:42" x14ac:dyDescent="0.3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</row>
    <row r="135" spans="1:42" x14ac:dyDescent="0.3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</row>
    <row r="136" spans="1:42" x14ac:dyDescent="0.3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</row>
    <row r="137" spans="1:42" x14ac:dyDescent="0.3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</row>
    <row r="138" spans="1:42" x14ac:dyDescent="0.3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</row>
    <row r="139" spans="1:42" x14ac:dyDescent="0.3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</row>
    <row r="140" spans="1:42" x14ac:dyDescent="0.3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</row>
    <row r="141" spans="1:42" x14ac:dyDescent="0.3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</row>
    <row r="142" spans="1:42" x14ac:dyDescent="0.3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</row>
    <row r="143" spans="1:42" x14ac:dyDescent="0.3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</row>
    <row r="144" spans="1:42" x14ac:dyDescent="0.3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</row>
    <row r="145" spans="1:42" x14ac:dyDescent="0.3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</row>
    <row r="146" spans="1:42" x14ac:dyDescent="0.3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</row>
    <row r="147" spans="1:42" x14ac:dyDescent="0.3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</row>
    <row r="148" spans="1:42" x14ac:dyDescent="0.3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</row>
    <row r="149" spans="1:42" x14ac:dyDescent="0.3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</row>
    <row r="150" spans="1:42" x14ac:dyDescent="0.3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</row>
    <row r="151" spans="1:42" x14ac:dyDescent="0.3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</row>
    <row r="152" spans="1:42" x14ac:dyDescent="0.3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</row>
    <row r="153" spans="1:42" x14ac:dyDescent="0.3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</row>
    <row r="154" spans="1:42" x14ac:dyDescent="0.3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</row>
    <row r="155" spans="1:42" x14ac:dyDescent="0.3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</row>
    <row r="156" spans="1:42" x14ac:dyDescent="0.3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</row>
    <row r="157" spans="1:42" x14ac:dyDescent="0.3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</row>
    <row r="158" spans="1:42" x14ac:dyDescent="0.3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</row>
    <row r="159" spans="1:42" x14ac:dyDescent="0.3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</row>
    <row r="160" spans="1:42" x14ac:dyDescent="0.3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</row>
    <row r="161" spans="1:42" x14ac:dyDescent="0.3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</row>
    <row r="162" spans="1:42" x14ac:dyDescent="0.3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</row>
    <row r="163" spans="1:42" x14ac:dyDescent="0.3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</row>
    <row r="164" spans="1:42" x14ac:dyDescent="0.3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</row>
    <row r="165" spans="1:42" x14ac:dyDescent="0.3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</row>
    <row r="166" spans="1:42" x14ac:dyDescent="0.3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</row>
    <row r="167" spans="1:42" x14ac:dyDescent="0.3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</row>
    <row r="168" spans="1:42" x14ac:dyDescent="0.3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</row>
    <row r="169" spans="1:42" x14ac:dyDescent="0.3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</row>
    <row r="170" spans="1:42" x14ac:dyDescent="0.3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</row>
    <row r="171" spans="1:42" x14ac:dyDescent="0.3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</row>
    <row r="172" spans="1:42" x14ac:dyDescent="0.3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</row>
    <row r="173" spans="1:42" x14ac:dyDescent="0.3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</row>
    <row r="174" spans="1:42" x14ac:dyDescent="0.3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</row>
    <row r="175" spans="1:42" x14ac:dyDescent="0.3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</row>
    <row r="176" spans="1:42" x14ac:dyDescent="0.3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</row>
    <row r="177" spans="1:42" x14ac:dyDescent="0.3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</row>
    <row r="178" spans="1:42" x14ac:dyDescent="0.3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</row>
    <row r="179" spans="1:42" x14ac:dyDescent="0.3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</row>
    <row r="180" spans="1:42" x14ac:dyDescent="0.3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</row>
    <row r="181" spans="1:42" x14ac:dyDescent="0.3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</row>
    <row r="182" spans="1:42" x14ac:dyDescent="0.3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</row>
    <row r="183" spans="1:42" x14ac:dyDescent="0.3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</row>
    <row r="184" spans="1:42" x14ac:dyDescent="0.3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</row>
    <row r="185" spans="1:42" x14ac:dyDescent="0.3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</row>
    <row r="186" spans="1:42" x14ac:dyDescent="0.3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</row>
    <row r="187" spans="1:42" x14ac:dyDescent="0.3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</row>
    <row r="188" spans="1:42" x14ac:dyDescent="0.3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</row>
    <row r="189" spans="1:42" x14ac:dyDescent="0.3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</row>
    <row r="190" spans="1:42" x14ac:dyDescent="0.3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</row>
    <row r="191" spans="1:42" x14ac:dyDescent="0.3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</row>
    <row r="192" spans="1:42" x14ac:dyDescent="0.3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</row>
    <row r="193" spans="1:42" x14ac:dyDescent="0.3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</row>
    <row r="194" spans="1:42" x14ac:dyDescent="0.3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</row>
    <row r="195" spans="1:42" x14ac:dyDescent="0.3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</row>
    <row r="196" spans="1:42" x14ac:dyDescent="0.3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</row>
    <row r="197" spans="1:42" x14ac:dyDescent="0.3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</row>
    <row r="198" spans="1:42" x14ac:dyDescent="0.3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</row>
    <row r="199" spans="1:42" x14ac:dyDescent="0.3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</row>
    <row r="200" spans="1:42" x14ac:dyDescent="0.3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</row>
    <row r="201" spans="1:42" x14ac:dyDescent="0.3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</row>
    <row r="202" spans="1:42" x14ac:dyDescent="0.3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</row>
    <row r="203" spans="1:42" x14ac:dyDescent="0.3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</row>
    <row r="204" spans="1:42" x14ac:dyDescent="0.3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</row>
    <row r="205" spans="1:42" x14ac:dyDescent="0.3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</row>
    <row r="206" spans="1:42" x14ac:dyDescent="0.3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</row>
    <row r="207" spans="1:42" x14ac:dyDescent="0.3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</row>
    <row r="208" spans="1:42" x14ac:dyDescent="0.3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</row>
    <row r="209" spans="1:42" x14ac:dyDescent="0.3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</row>
    <row r="210" spans="1:42" x14ac:dyDescent="0.3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</row>
    <row r="211" spans="1:42" x14ac:dyDescent="0.3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</row>
    <row r="212" spans="1:42" x14ac:dyDescent="0.3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</row>
    <row r="213" spans="1:42" x14ac:dyDescent="0.3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</row>
    <row r="214" spans="1:42" x14ac:dyDescent="0.3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</row>
    <row r="215" spans="1:42" x14ac:dyDescent="0.3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</row>
    <row r="216" spans="1:42" x14ac:dyDescent="0.3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</row>
    <row r="217" spans="1:42" x14ac:dyDescent="0.3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</row>
    <row r="218" spans="1:42" x14ac:dyDescent="0.3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</row>
    <row r="219" spans="1:42" x14ac:dyDescent="0.3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</row>
    <row r="220" spans="1:42" x14ac:dyDescent="0.3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</row>
    <row r="221" spans="1:42" x14ac:dyDescent="0.3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</row>
    <row r="222" spans="1:42" x14ac:dyDescent="0.3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</row>
    <row r="223" spans="1:42" x14ac:dyDescent="0.3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</row>
    <row r="224" spans="1:42" x14ac:dyDescent="0.3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</row>
    <row r="225" spans="1:42" x14ac:dyDescent="0.3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</row>
    <row r="226" spans="1:42" x14ac:dyDescent="0.3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</row>
    <row r="227" spans="1:42" x14ac:dyDescent="0.3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</row>
    <row r="228" spans="1:42" x14ac:dyDescent="0.3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</row>
    <row r="229" spans="1:42" x14ac:dyDescent="0.3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</row>
    <row r="230" spans="1:42" x14ac:dyDescent="0.3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</row>
    <row r="231" spans="1:42" x14ac:dyDescent="0.3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</row>
    <row r="232" spans="1:42" x14ac:dyDescent="0.3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</row>
    <row r="233" spans="1:42" x14ac:dyDescent="0.3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</row>
    <row r="234" spans="1:42" x14ac:dyDescent="0.3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</row>
    <row r="235" spans="1:42" x14ac:dyDescent="0.3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</row>
    <row r="236" spans="1:42" x14ac:dyDescent="0.3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</row>
    <row r="237" spans="1:42" x14ac:dyDescent="0.3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</row>
    <row r="238" spans="1:42" x14ac:dyDescent="0.3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</row>
    <row r="239" spans="1:42" x14ac:dyDescent="0.3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</row>
    <row r="240" spans="1:42" x14ac:dyDescent="0.3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</row>
    <row r="241" spans="1:42" x14ac:dyDescent="0.3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</row>
    <row r="242" spans="1:42" x14ac:dyDescent="0.3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</row>
    <row r="243" spans="1:42" x14ac:dyDescent="0.3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</row>
    <row r="244" spans="1:42" x14ac:dyDescent="0.3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</row>
    <row r="245" spans="1:42" x14ac:dyDescent="0.3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</row>
    <row r="246" spans="1:42" x14ac:dyDescent="0.3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</row>
    <row r="247" spans="1:42" x14ac:dyDescent="0.3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</row>
    <row r="248" spans="1:42" x14ac:dyDescent="0.3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</row>
    <row r="249" spans="1:42" x14ac:dyDescent="0.3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</row>
    <row r="250" spans="1:42" x14ac:dyDescent="0.3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</row>
    <row r="251" spans="1:42" x14ac:dyDescent="0.3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</row>
    <row r="252" spans="1:42" x14ac:dyDescent="0.3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</row>
    <row r="253" spans="1:42" x14ac:dyDescent="0.3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</row>
    <row r="254" spans="1:42" x14ac:dyDescent="0.3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</row>
    <row r="255" spans="1:42" x14ac:dyDescent="0.3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</row>
    <row r="256" spans="1:42" x14ac:dyDescent="0.3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</row>
    <row r="257" spans="1:42" x14ac:dyDescent="0.3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</row>
    <row r="258" spans="1:42" x14ac:dyDescent="0.3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</row>
    <row r="259" spans="1:42" x14ac:dyDescent="0.3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</row>
    <row r="260" spans="1:42" x14ac:dyDescent="0.3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</row>
    <row r="261" spans="1:42" x14ac:dyDescent="0.3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</row>
    <row r="262" spans="1:42" x14ac:dyDescent="0.3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</row>
    <row r="263" spans="1:42" x14ac:dyDescent="0.3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</row>
    <row r="264" spans="1:42" x14ac:dyDescent="0.3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</row>
    <row r="265" spans="1:42" x14ac:dyDescent="0.3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</row>
    <row r="266" spans="1:42" x14ac:dyDescent="0.3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</row>
    <row r="267" spans="1:42" x14ac:dyDescent="0.3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</row>
    <row r="268" spans="1:42" x14ac:dyDescent="0.3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</row>
    <row r="269" spans="1:42" x14ac:dyDescent="0.3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</row>
    <row r="270" spans="1:42" x14ac:dyDescent="0.3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</row>
    <row r="271" spans="1:42" x14ac:dyDescent="0.3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</row>
    <row r="272" spans="1:42" x14ac:dyDescent="0.3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</row>
    <row r="273" spans="1:42" x14ac:dyDescent="0.3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</row>
    <row r="274" spans="1:42" x14ac:dyDescent="0.3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</row>
    <row r="275" spans="1:42" x14ac:dyDescent="0.3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</row>
    <row r="276" spans="1:42" x14ac:dyDescent="0.3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</row>
    <row r="277" spans="1:42" x14ac:dyDescent="0.3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</row>
    <row r="278" spans="1:42" x14ac:dyDescent="0.3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</row>
    <row r="279" spans="1:42" x14ac:dyDescent="0.3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</row>
    <row r="280" spans="1:42" x14ac:dyDescent="0.3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</row>
    <row r="281" spans="1:42" x14ac:dyDescent="0.3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</row>
    <row r="282" spans="1:42" x14ac:dyDescent="0.3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</row>
    <row r="283" spans="1:42" x14ac:dyDescent="0.3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</row>
    <row r="284" spans="1:42" x14ac:dyDescent="0.3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</row>
    <row r="285" spans="1:42" x14ac:dyDescent="0.3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</row>
    <row r="286" spans="1:42" x14ac:dyDescent="0.3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</row>
    <row r="287" spans="1:42" x14ac:dyDescent="0.3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</row>
    <row r="288" spans="1:42" x14ac:dyDescent="0.3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</row>
    <row r="289" spans="1:42" x14ac:dyDescent="0.3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</row>
    <row r="290" spans="1:42" x14ac:dyDescent="0.3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</row>
    <row r="291" spans="1:42" x14ac:dyDescent="0.3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</row>
    <row r="292" spans="1:42" x14ac:dyDescent="0.3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</row>
    <row r="293" spans="1:42" x14ac:dyDescent="0.3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</row>
    <row r="294" spans="1:42" x14ac:dyDescent="0.3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</row>
    <row r="295" spans="1:42" x14ac:dyDescent="0.3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</row>
    <row r="296" spans="1:42" x14ac:dyDescent="0.3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</row>
    <row r="297" spans="1:42" x14ac:dyDescent="0.3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</row>
    <row r="298" spans="1:42" x14ac:dyDescent="0.3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</row>
    <row r="299" spans="1:42" x14ac:dyDescent="0.3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</row>
    <row r="300" spans="1:42" x14ac:dyDescent="0.3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</row>
    <row r="301" spans="1:42" x14ac:dyDescent="0.3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</row>
    <row r="302" spans="1:42" x14ac:dyDescent="0.3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</row>
    <row r="303" spans="1:42" x14ac:dyDescent="0.3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</row>
    <row r="304" spans="1:42" x14ac:dyDescent="0.3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</row>
    <row r="305" spans="1:42" x14ac:dyDescent="0.3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</row>
    <row r="306" spans="1:42" x14ac:dyDescent="0.3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</row>
    <row r="307" spans="1:42" x14ac:dyDescent="0.3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</row>
    <row r="308" spans="1:42" x14ac:dyDescent="0.3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</row>
    <row r="309" spans="1:42" x14ac:dyDescent="0.3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</row>
    <row r="310" spans="1:42" x14ac:dyDescent="0.3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</row>
    <row r="311" spans="1:42" x14ac:dyDescent="0.3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</row>
    <row r="312" spans="1:42" x14ac:dyDescent="0.3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</row>
    <row r="313" spans="1:42" x14ac:dyDescent="0.3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</row>
    <row r="314" spans="1:42" x14ac:dyDescent="0.3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</row>
    <row r="315" spans="1:42" x14ac:dyDescent="0.3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</row>
    <row r="316" spans="1:42" x14ac:dyDescent="0.3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</row>
    <row r="317" spans="1:42" x14ac:dyDescent="0.3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</row>
    <row r="318" spans="1:42" x14ac:dyDescent="0.3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</row>
    <row r="319" spans="1:42" x14ac:dyDescent="0.3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</row>
    <row r="320" spans="1:42" x14ac:dyDescent="0.3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</row>
    <row r="321" spans="1:42" x14ac:dyDescent="0.3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</row>
    <row r="322" spans="1:42" x14ac:dyDescent="0.3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</row>
    <row r="323" spans="1:42" x14ac:dyDescent="0.3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</row>
    <row r="324" spans="1:42" x14ac:dyDescent="0.3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</row>
    <row r="325" spans="1:42" x14ac:dyDescent="0.3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</row>
    <row r="326" spans="1:42" x14ac:dyDescent="0.3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</row>
    <row r="327" spans="1:42" x14ac:dyDescent="0.3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</row>
    <row r="328" spans="1:42" x14ac:dyDescent="0.3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</row>
    <row r="329" spans="1:42" x14ac:dyDescent="0.3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</row>
    <row r="330" spans="1:42" x14ac:dyDescent="0.3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</row>
    <row r="331" spans="1:42" x14ac:dyDescent="0.3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</row>
    <row r="332" spans="1:42" x14ac:dyDescent="0.3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</row>
    <row r="333" spans="1:42" x14ac:dyDescent="0.3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</row>
    <row r="334" spans="1:42" x14ac:dyDescent="0.3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</row>
    <row r="335" spans="1:42" x14ac:dyDescent="0.3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</row>
    <row r="336" spans="1:42" x14ac:dyDescent="0.3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</row>
    <row r="337" spans="1:42" x14ac:dyDescent="0.3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</row>
    <row r="338" spans="1:42" x14ac:dyDescent="0.3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</row>
    <row r="339" spans="1:42" x14ac:dyDescent="0.3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</row>
    <row r="340" spans="1:42" x14ac:dyDescent="0.3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</row>
    <row r="341" spans="1:42" x14ac:dyDescent="0.3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</row>
    <row r="342" spans="1:42" x14ac:dyDescent="0.3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</row>
    <row r="343" spans="1:42" x14ac:dyDescent="0.3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</row>
    <row r="344" spans="1:42" x14ac:dyDescent="0.3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</row>
    <row r="345" spans="1:42" x14ac:dyDescent="0.3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</row>
    <row r="346" spans="1:42" x14ac:dyDescent="0.3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</row>
    <row r="347" spans="1:42" x14ac:dyDescent="0.3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</row>
    <row r="348" spans="1:42" x14ac:dyDescent="0.3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</row>
    <row r="349" spans="1:42" x14ac:dyDescent="0.3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</row>
    <row r="350" spans="1:42" x14ac:dyDescent="0.3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</row>
    <row r="351" spans="1:42" x14ac:dyDescent="0.3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</row>
  </sheetData>
  <sheetProtection algorithmName="SHA-512" hashValue="8x0cOH3diznq9CvLL8XOpk63v8LSTMmuhDRYrhXZlZOx9z2ds1j5IPMcEpWCi2HOLBk7AS0fA9c4hcKPnzxecg==" saltValue="6cWrgwWgXf8QLs6/jqXsng==" spinCount="100000" sheet="1" formatColumns="0" formatRows="0" insertColumns="0" insertRows="0" deleteColumns="0" deleteRows="0"/>
  <phoneticPr fontId="2" type="noConversion"/>
  <conditionalFormatting sqref="F3:F19">
    <cfRule type="containsText" dxfId="29" priority="5" operator="containsText" text="Short/kısa">
      <formula>NOT(ISERROR(SEARCH("Short/kısa",F3)))</formula>
    </cfRule>
    <cfRule type="containsText" dxfId="28" priority="6" operator="containsText" text="Long/uzun">
      <formula>NOT(ISERROR(SEARCH("Long/uzun",F3)))</formula>
    </cfRule>
  </conditionalFormatting>
  <conditionalFormatting sqref="K3:K19">
    <cfRule type="cellIs" dxfId="27" priority="3" operator="lessThan">
      <formula>0</formula>
    </cfRule>
    <cfRule type="cellIs" dxfId="26" priority="4" operator="greaterThan">
      <formula>0</formula>
    </cfRule>
  </conditionalFormatting>
  <conditionalFormatting sqref="L3:L19">
    <cfRule type="cellIs" dxfId="25" priority="1" operator="lessThan">
      <formula>0</formula>
    </cfRule>
    <cfRule type="cellIs" dxfId="24" priority="2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B7CB0-68A3-4C11-AE87-A5D724E9EFA7}">
  <dimension ref="A1:AR505"/>
  <sheetViews>
    <sheetView zoomScale="89" zoomScaleNormal="89" workbookViewId="0">
      <selection activeCell="G27" sqref="G27"/>
    </sheetView>
  </sheetViews>
  <sheetFormatPr defaultRowHeight="14.4" x14ac:dyDescent="0.3"/>
  <cols>
    <col min="1" max="1" width="13.5546875" bestFit="1" customWidth="1"/>
    <col min="2" max="2" width="9.5546875" bestFit="1" customWidth="1"/>
    <col min="3" max="3" width="14.88671875" bestFit="1" customWidth="1"/>
    <col min="4" max="4" width="17.88671875" bestFit="1" customWidth="1"/>
    <col min="5" max="5" width="11.6640625" bestFit="1" customWidth="1"/>
    <col min="6" max="6" width="9.44140625" bestFit="1" customWidth="1"/>
    <col min="7" max="7" width="10.6640625" bestFit="1" customWidth="1"/>
    <col min="8" max="8" width="12.6640625" bestFit="1" customWidth="1"/>
    <col min="9" max="9" width="10.88671875" bestFit="1" customWidth="1"/>
    <col min="10" max="10" width="8.6640625" customWidth="1"/>
    <col min="11" max="11" width="10.6640625" bestFit="1" customWidth="1"/>
    <col min="12" max="12" width="9.6640625" bestFit="1" customWidth="1"/>
    <col min="13" max="13" width="10" bestFit="1" customWidth="1"/>
    <col min="14" max="14" width="9.109375" bestFit="1" customWidth="1"/>
    <col min="15" max="15" width="10.6640625" bestFit="1" customWidth="1"/>
    <col min="16" max="16" width="8.109375" bestFit="1" customWidth="1"/>
    <col min="17" max="17" width="6.33203125" bestFit="1" customWidth="1"/>
    <col min="18" max="18" width="8.109375" bestFit="1" customWidth="1"/>
    <col min="19" max="19" width="6.33203125" bestFit="1" customWidth="1"/>
    <col min="20" max="20" width="8.33203125" bestFit="1" customWidth="1"/>
    <col min="21" max="21" width="9.44140625" bestFit="1" customWidth="1"/>
    <col min="22" max="23" width="12.6640625" bestFit="1" customWidth="1"/>
    <col min="24" max="24" width="23.44140625" bestFit="1" customWidth="1"/>
  </cols>
  <sheetData>
    <row r="1" spans="1:44" ht="16.2" thickBot="1" x14ac:dyDescent="0.35">
      <c r="A1" s="1" t="s">
        <v>7</v>
      </c>
      <c r="B1" s="2" t="s">
        <v>1</v>
      </c>
      <c r="C1" s="3" t="s">
        <v>5</v>
      </c>
      <c r="D1" s="2" t="s">
        <v>3</v>
      </c>
      <c r="E1" s="3" t="s">
        <v>7</v>
      </c>
      <c r="F1" s="4" t="s">
        <v>16</v>
      </c>
      <c r="G1" s="5" t="s">
        <v>11</v>
      </c>
      <c r="H1" s="6" t="s">
        <v>12</v>
      </c>
      <c r="I1" s="7" t="s">
        <v>26</v>
      </c>
      <c r="J1" s="8" t="s">
        <v>8</v>
      </c>
      <c r="K1" s="9" t="s">
        <v>0</v>
      </c>
      <c r="L1" s="4" t="s">
        <v>14</v>
      </c>
      <c r="M1" s="10" t="s">
        <v>20</v>
      </c>
      <c r="N1" s="54" t="s">
        <v>19</v>
      </c>
      <c r="O1" s="79" t="s">
        <v>35</v>
      </c>
      <c r="P1" s="80" t="s">
        <v>35</v>
      </c>
      <c r="Q1" s="11" t="s">
        <v>30</v>
      </c>
      <c r="R1" s="12" t="s">
        <v>31</v>
      </c>
      <c r="S1" s="13" t="s">
        <v>37</v>
      </c>
      <c r="T1" s="14" t="s">
        <v>34</v>
      </c>
      <c r="U1" s="15" t="s">
        <v>39</v>
      </c>
      <c r="V1" s="74" t="s">
        <v>42</v>
      </c>
      <c r="W1" s="74" t="s">
        <v>44</v>
      </c>
      <c r="X1" s="69" t="s">
        <v>45</v>
      </c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</row>
    <row r="2" spans="1:44" ht="16.2" thickBot="1" x14ac:dyDescent="0.35">
      <c r="A2" s="16" t="s">
        <v>9</v>
      </c>
      <c r="B2" s="17" t="s">
        <v>2</v>
      </c>
      <c r="C2" s="18" t="s">
        <v>4</v>
      </c>
      <c r="D2" s="17" t="s">
        <v>6</v>
      </c>
      <c r="E2" s="18" t="s">
        <v>13</v>
      </c>
      <c r="F2" s="19" t="s">
        <v>17</v>
      </c>
      <c r="G2" s="20" t="s">
        <v>10</v>
      </c>
      <c r="H2" s="21" t="s">
        <v>25</v>
      </c>
      <c r="I2" s="22" t="s">
        <v>28</v>
      </c>
      <c r="J2" s="23"/>
      <c r="K2" s="24" t="s">
        <v>29</v>
      </c>
      <c r="L2" s="25" t="s">
        <v>15</v>
      </c>
      <c r="M2" s="43">
        <v>1E-4</v>
      </c>
      <c r="N2" s="56"/>
      <c r="O2" s="81" t="s">
        <v>36</v>
      </c>
      <c r="P2" s="81" t="s">
        <v>48</v>
      </c>
      <c r="Q2" s="44">
        <v>0.01</v>
      </c>
      <c r="R2" s="26" t="s">
        <v>32</v>
      </c>
      <c r="S2" s="45">
        <v>0.01</v>
      </c>
      <c r="T2" s="27" t="s">
        <v>33</v>
      </c>
      <c r="U2" s="28" t="s">
        <v>21</v>
      </c>
      <c r="V2" s="75" t="s">
        <v>43</v>
      </c>
      <c r="W2" s="75" t="s">
        <v>43</v>
      </c>
      <c r="X2" s="70" t="s">
        <v>46</v>
      </c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</row>
    <row r="3" spans="1:44" x14ac:dyDescent="0.3">
      <c r="A3" s="39" t="s">
        <v>47</v>
      </c>
      <c r="B3" s="40">
        <v>1</v>
      </c>
      <c r="C3" s="91">
        <v>800</v>
      </c>
      <c r="D3" s="92">
        <f>C3*B3</f>
        <v>800</v>
      </c>
      <c r="E3" s="93">
        <f>B3*G3*1000</f>
        <v>8500</v>
      </c>
      <c r="F3" s="39" t="s">
        <v>18</v>
      </c>
      <c r="G3" s="41">
        <v>8.5</v>
      </c>
      <c r="H3" s="42">
        <v>7.29</v>
      </c>
      <c r="I3" s="29">
        <f>IF(AND(F3="Long/uzun",H3&gt;=G3),H3/G3-1,IF(AND(F3="Long/uzun",H3&lt;G3),(H3/G3-1),IF(AND(F3="Short/kısa",H3&lt;=G3),((H3/G3-1)*-1),(H3/G3-1)*-1)))</f>
        <v>0.14235294117647057</v>
      </c>
      <c r="J3" s="30">
        <f>E3/D3</f>
        <v>10.625</v>
      </c>
      <c r="K3" s="87">
        <f>IF(AND(F3="Long/uzun",H3&gt;=G3),(H3-G3)*B3*1000,IF(AND(F3="Long/uzun",H3&lt;G3),(H3-G3)*B3*1000,IF(AND(F3="Short/kısa",H3&lt;=G3),(H3-G3)*B3*1000*-1,IF(AND(F3="Short/kısa",H3&gt;G3),(H3-G3)*B3*-1*1000))))</f>
        <v>1210</v>
      </c>
      <c r="L3" s="32">
        <f>K3/D3</f>
        <v>1.5125</v>
      </c>
      <c r="M3" s="89">
        <f>E3*$M$2*2</f>
        <v>1.7000000000000002</v>
      </c>
      <c r="N3" s="88">
        <f t="shared" ref="N3:N19" si="0">IF(K3&gt;0,K3*0.1,)</f>
        <v>121</v>
      </c>
      <c r="O3" s="90">
        <f t="shared" ref="O3:O19" si="1">K3-M3-N3</f>
        <v>1087.3</v>
      </c>
      <c r="P3" s="82">
        <f>O3/D3</f>
        <v>1.3591249999999999</v>
      </c>
      <c r="Q3" s="33">
        <f>E3*Q$2</f>
        <v>85</v>
      </c>
      <c r="R3" s="34">
        <f>G3-($Q$2*G3)</f>
        <v>8.4149999999999991</v>
      </c>
      <c r="S3" s="31">
        <f>E3*$S$2</f>
        <v>85</v>
      </c>
      <c r="T3" s="35">
        <f>G3+($S$2*G3)</f>
        <v>8.5850000000000009</v>
      </c>
      <c r="U3" s="36">
        <f>S2/Q2</f>
        <v>1</v>
      </c>
      <c r="V3" s="76">
        <v>44204.684027777781</v>
      </c>
      <c r="W3" s="76">
        <v>44208.416666666664</v>
      </c>
      <c r="X3" s="71" t="str">
        <f>DATEDIF(V3,W3,"YM") &amp; "AY" &amp;DATEDIF(V3,W3,"MD") &amp; "GÜN" &amp;TEXT(W3-V3,"SS") &amp; "SAAT" &amp; TEXT(W3-V3,"SS") &amp; "DAKİKA"</f>
        <v>0AY4GÜN17SAAT17DAKİKA</v>
      </c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</row>
    <row r="4" spans="1:44" x14ac:dyDescent="0.3">
      <c r="A4" s="39" t="s">
        <v>47</v>
      </c>
      <c r="B4" s="40">
        <v>1</v>
      </c>
      <c r="C4" s="91">
        <v>800</v>
      </c>
      <c r="D4" s="92">
        <f t="shared" ref="D4:D19" si="2">C4*B4</f>
        <v>800</v>
      </c>
      <c r="E4" s="93">
        <f t="shared" ref="E4:E19" si="3">B4*G4*1000</f>
        <v>7290</v>
      </c>
      <c r="F4" s="39" t="s">
        <v>18</v>
      </c>
      <c r="G4" s="41">
        <v>7.29</v>
      </c>
      <c r="H4" s="42">
        <v>7.66</v>
      </c>
      <c r="I4" s="29">
        <f t="shared" ref="I4:I19" si="4">IF(AND(F4="Long/uzun",H4&gt;=G4),H4/G4-1,IF(AND(F4="Long/uzun",H4&lt;G4),(H4/G4-1),IF(AND(F4="Short/kısa",H4&lt;=G4),((H4/G4-1)*-1),(H4/G4-1)*-1)))</f>
        <v>-5.0754458161865523E-2</v>
      </c>
      <c r="J4" s="30">
        <f t="shared" ref="J4:J19" si="5">E4/D4</f>
        <v>9.1125000000000007</v>
      </c>
      <c r="K4" s="87">
        <f t="shared" ref="K4:K19" si="6">IF(AND(F4="Long/uzun",H4&gt;=G4),(H4-G4)*B4*1000,IF(AND(F4="Long/uzun",H4&lt;G4),(H4-G4)*B4*1000,IF(AND(F4="Short/kısa",H4&lt;=G4),(H4-G4)*B4*1000*-1,IF(AND(F4="Short/kısa",H4&gt;G4),(H4-G4)*B4*-1*1000))))</f>
        <v>-370.00000000000011</v>
      </c>
      <c r="L4" s="32">
        <f t="shared" ref="L4:L19" si="7">K4/D4</f>
        <v>-0.46250000000000013</v>
      </c>
      <c r="M4" s="89">
        <f t="shared" ref="M4:M19" si="8">E4*$M$2*2</f>
        <v>1.458</v>
      </c>
      <c r="N4" s="95">
        <f t="shared" si="0"/>
        <v>0</v>
      </c>
      <c r="O4" s="90">
        <f t="shared" si="1"/>
        <v>-371.45800000000014</v>
      </c>
      <c r="P4" s="82">
        <f t="shared" ref="P4:P19" si="9">O4/D4</f>
        <v>-0.46432250000000019</v>
      </c>
      <c r="Q4" s="33">
        <f t="shared" ref="Q4:Q19" si="10">E4*Q$2</f>
        <v>72.900000000000006</v>
      </c>
      <c r="R4" s="34">
        <f t="shared" ref="R4:R19" si="11">G4-($Q$2*G4)</f>
        <v>7.2171000000000003</v>
      </c>
      <c r="S4" s="31">
        <f t="shared" ref="S4:S19" si="12">E4*$S$2</f>
        <v>72.900000000000006</v>
      </c>
      <c r="T4" s="35">
        <f t="shared" ref="T4:T19" si="13">G4+($S$2*G4)</f>
        <v>7.3628999999999998</v>
      </c>
      <c r="U4" s="36">
        <f t="shared" ref="U4:U19" si="14">S3/Q3</f>
        <v>1</v>
      </c>
      <c r="V4" s="77">
        <v>44205.684027777781</v>
      </c>
      <c r="W4" s="77">
        <v>44209.416666608799</v>
      </c>
      <c r="X4" s="72" t="str">
        <f t="shared" ref="X4:X19" si="15">DATEDIF(V4,W4,"YM")&amp;"AY"&amp;DATEDIF(V4,W4,"MD")&amp;"GÜN"&amp;TEXT(W4-V4,"SS")&amp;"SAAT"&amp;TEXT(W4-V4,"SS")&amp;"DAKİKA"</f>
        <v>0AY4GÜN17SAAT17DAKİKA</v>
      </c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</row>
    <row r="5" spans="1:44" x14ac:dyDescent="0.3">
      <c r="A5" s="39"/>
      <c r="B5" s="40">
        <v>1</v>
      </c>
      <c r="C5" s="91">
        <v>800</v>
      </c>
      <c r="D5" s="92">
        <f t="shared" si="2"/>
        <v>800</v>
      </c>
      <c r="E5" s="93">
        <f t="shared" si="3"/>
        <v>7350.5599999999995</v>
      </c>
      <c r="F5" s="39" t="s">
        <v>22</v>
      </c>
      <c r="G5" s="41">
        <v>7.3505599999999998</v>
      </c>
      <c r="H5" s="42">
        <v>6.95</v>
      </c>
      <c r="I5" s="29">
        <f t="shared" si="4"/>
        <v>-5.4493807274547779E-2</v>
      </c>
      <c r="J5" s="30">
        <f t="shared" si="5"/>
        <v>9.1882000000000001</v>
      </c>
      <c r="K5" s="87">
        <f t="shared" si="6"/>
        <v>-400.5599999999996</v>
      </c>
      <c r="L5" s="32">
        <f t="shared" si="7"/>
        <v>-0.50069999999999948</v>
      </c>
      <c r="M5" s="89">
        <f t="shared" si="8"/>
        <v>1.4701119999999999</v>
      </c>
      <c r="N5" s="95">
        <f t="shared" si="0"/>
        <v>0</v>
      </c>
      <c r="O5" s="90">
        <f t="shared" si="1"/>
        <v>-402.03011199999958</v>
      </c>
      <c r="P5" s="82">
        <f t="shared" si="9"/>
        <v>-0.50253763999999945</v>
      </c>
      <c r="Q5" s="33">
        <f t="shared" si="10"/>
        <v>73.505600000000001</v>
      </c>
      <c r="R5" s="34">
        <f t="shared" si="11"/>
        <v>7.2770543999999999</v>
      </c>
      <c r="S5" s="31">
        <f t="shared" si="12"/>
        <v>73.505600000000001</v>
      </c>
      <c r="T5" s="35">
        <f t="shared" si="13"/>
        <v>7.4240655999999996</v>
      </c>
      <c r="U5" s="36">
        <f t="shared" si="14"/>
        <v>1</v>
      </c>
      <c r="V5" s="77">
        <v>44206.684027777781</v>
      </c>
      <c r="W5" s="77">
        <v>44210.416666608799</v>
      </c>
      <c r="X5" s="72" t="str">
        <f t="shared" si="15"/>
        <v>0AY4GÜN17SAAT17DAKİKA</v>
      </c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</row>
    <row r="6" spans="1:44" x14ac:dyDescent="0.3">
      <c r="A6" s="39"/>
      <c r="B6" s="40">
        <v>1</v>
      </c>
      <c r="C6" s="91">
        <v>800</v>
      </c>
      <c r="D6" s="92">
        <f t="shared" si="2"/>
        <v>800</v>
      </c>
      <c r="E6" s="93">
        <f t="shared" si="3"/>
        <v>7285.2300000000005</v>
      </c>
      <c r="F6" s="39" t="s">
        <v>22</v>
      </c>
      <c r="G6" s="41">
        <v>7.2852300000000003</v>
      </c>
      <c r="H6" s="42">
        <v>7.4302200000000003</v>
      </c>
      <c r="I6" s="29">
        <f t="shared" si="4"/>
        <v>1.9901911127033767E-2</v>
      </c>
      <c r="J6" s="30">
        <f t="shared" si="5"/>
        <v>9.1065375</v>
      </c>
      <c r="K6" s="87">
        <f t="shared" si="6"/>
        <v>144.98999999999995</v>
      </c>
      <c r="L6" s="32">
        <f t="shared" si="7"/>
        <v>0.18123749999999994</v>
      </c>
      <c r="M6" s="89">
        <f t="shared" si="8"/>
        <v>1.4570460000000001</v>
      </c>
      <c r="N6" s="95">
        <f t="shared" si="0"/>
        <v>14.498999999999995</v>
      </c>
      <c r="O6" s="90">
        <f t="shared" si="1"/>
        <v>129.03395399999997</v>
      </c>
      <c r="P6" s="82">
        <f t="shared" si="9"/>
        <v>0.16129244249999997</v>
      </c>
      <c r="Q6" s="33">
        <f t="shared" si="10"/>
        <v>72.8523</v>
      </c>
      <c r="R6" s="34">
        <f t="shared" si="11"/>
        <v>7.2123777000000002</v>
      </c>
      <c r="S6" s="31">
        <f t="shared" si="12"/>
        <v>72.8523</v>
      </c>
      <c r="T6" s="35">
        <f t="shared" si="13"/>
        <v>7.3580823000000004</v>
      </c>
      <c r="U6" s="36">
        <f t="shared" si="14"/>
        <v>1</v>
      </c>
      <c r="V6" s="77">
        <v>44207.684027777781</v>
      </c>
      <c r="W6" s="77">
        <v>44211.416666608799</v>
      </c>
      <c r="X6" s="72" t="str">
        <f t="shared" si="15"/>
        <v>0AY4GÜN17SAAT17DAKİKA</v>
      </c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</row>
    <row r="7" spans="1:44" x14ac:dyDescent="0.3">
      <c r="A7" s="39"/>
      <c r="B7" s="40"/>
      <c r="C7" s="91"/>
      <c r="D7" s="92">
        <f t="shared" si="2"/>
        <v>0</v>
      </c>
      <c r="E7" s="93">
        <f t="shared" si="3"/>
        <v>0</v>
      </c>
      <c r="F7" s="39" t="s">
        <v>18</v>
      </c>
      <c r="G7" s="41"/>
      <c r="H7" s="42"/>
      <c r="I7" s="29" t="e">
        <f t="shared" si="4"/>
        <v>#DIV/0!</v>
      </c>
      <c r="J7" s="30" t="e">
        <f t="shared" si="5"/>
        <v>#DIV/0!</v>
      </c>
      <c r="K7" s="87">
        <f t="shared" si="6"/>
        <v>0</v>
      </c>
      <c r="L7" s="32" t="e">
        <f t="shared" si="7"/>
        <v>#DIV/0!</v>
      </c>
      <c r="M7" s="89">
        <f t="shared" si="8"/>
        <v>0</v>
      </c>
      <c r="N7" s="95">
        <f t="shared" si="0"/>
        <v>0</v>
      </c>
      <c r="O7" s="90">
        <f t="shared" si="1"/>
        <v>0</v>
      </c>
      <c r="P7" s="82" t="e">
        <f t="shared" si="9"/>
        <v>#DIV/0!</v>
      </c>
      <c r="Q7" s="33">
        <f t="shared" si="10"/>
        <v>0</v>
      </c>
      <c r="R7" s="34">
        <f t="shared" si="11"/>
        <v>0</v>
      </c>
      <c r="S7" s="31">
        <f t="shared" si="12"/>
        <v>0</v>
      </c>
      <c r="T7" s="35">
        <f t="shared" si="13"/>
        <v>0</v>
      </c>
      <c r="U7" s="36">
        <f t="shared" si="14"/>
        <v>1</v>
      </c>
      <c r="V7" s="77">
        <v>44208.684027777781</v>
      </c>
      <c r="W7" s="77">
        <v>44212.416666608799</v>
      </c>
      <c r="X7" s="72" t="str">
        <f t="shared" si="15"/>
        <v>0AY4GÜN17SAAT17DAKİKA</v>
      </c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</row>
    <row r="8" spans="1:44" x14ac:dyDescent="0.3">
      <c r="A8" s="39"/>
      <c r="B8" s="40"/>
      <c r="C8" s="91"/>
      <c r="D8" s="92">
        <f t="shared" si="2"/>
        <v>0</v>
      </c>
      <c r="E8" s="93">
        <f t="shared" si="3"/>
        <v>0</v>
      </c>
      <c r="F8" s="39" t="s">
        <v>18</v>
      </c>
      <c r="G8" s="41"/>
      <c r="H8" s="42"/>
      <c r="I8" s="29" t="e">
        <f t="shared" si="4"/>
        <v>#DIV/0!</v>
      </c>
      <c r="J8" s="30" t="e">
        <f t="shared" si="5"/>
        <v>#DIV/0!</v>
      </c>
      <c r="K8" s="87">
        <f t="shared" si="6"/>
        <v>0</v>
      </c>
      <c r="L8" s="32" t="e">
        <f t="shared" si="7"/>
        <v>#DIV/0!</v>
      </c>
      <c r="M8" s="89">
        <f t="shared" si="8"/>
        <v>0</v>
      </c>
      <c r="N8" s="95">
        <f t="shared" si="0"/>
        <v>0</v>
      </c>
      <c r="O8" s="90">
        <f t="shared" si="1"/>
        <v>0</v>
      </c>
      <c r="P8" s="82" t="e">
        <f t="shared" si="9"/>
        <v>#DIV/0!</v>
      </c>
      <c r="Q8" s="33">
        <f t="shared" si="10"/>
        <v>0</v>
      </c>
      <c r="R8" s="34">
        <f t="shared" si="11"/>
        <v>0</v>
      </c>
      <c r="S8" s="31">
        <f t="shared" si="12"/>
        <v>0</v>
      </c>
      <c r="T8" s="35">
        <f t="shared" si="13"/>
        <v>0</v>
      </c>
      <c r="U8" s="36" t="e">
        <f t="shared" si="14"/>
        <v>#DIV/0!</v>
      </c>
      <c r="V8" s="77">
        <v>44209.684027777781</v>
      </c>
      <c r="W8" s="77">
        <v>44213.416666608799</v>
      </c>
      <c r="X8" s="72" t="str">
        <f t="shared" si="15"/>
        <v>0AY4GÜN17SAAT17DAKİKA</v>
      </c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</row>
    <row r="9" spans="1:44" x14ac:dyDescent="0.3">
      <c r="A9" s="39"/>
      <c r="B9" s="40"/>
      <c r="C9" s="91"/>
      <c r="D9" s="92">
        <f t="shared" si="2"/>
        <v>0</v>
      </c>
      <c r="E9" s="93">
        <f t="shared" si="3"/>
        <v>0</v>
      </c>
      <c r="F9" s="39" t="s">
        <v>18</v>
      </c>
      <c r="G9" s="41"/>
      <c r="H9" s="42"/>
      <c r="I9" s="29" t="e">
        <f t="shared" si="4"/>
        <v>#DIV/0!</v>
      </c>
      <c r="J9" s="30" t="e">
        <f t="shared" si="5"/>
        <v>#DIV/0!</v>
      </c>
      <c r="K9" s="87">
        <f t="shared" si="6"/>
        <v>0</v>
      </c>
      <c r="L9" s="32" t="e">
        <f t="shared" si="7"/>
        <v>#DIV/0!</v>
      </c>
      <c r="M9" s="89">
        <f t="shared" si="8"/>
        <v>0</v>
      </c>
      <c r="N9" s="95">
        <f t="shared" si="0"/>
        <v>0</v>
      </c>
      <c r="O9" s="90">
        <f t="shared" si="1"/>
        <v>0</v>
      </c>
      <c r="P9" s="82" t="e">
        <f t="shared" si="9"/>
        <v>#DIV/0!</v>
      </c>
      <c r="Q9" s="33">
        <f t="shared" si="10"/>
        <v>0</v>
      </c>
      <c r="R9" s="34">
        <f t="shared" si="11"/>
        <v>0</v>
      </c>
      <c r="S9" s="31">
        <f t="shared" si="12"/>
        <v>0</v>
      </c>
      <c r="T9" s="35">
        <f t="shared" si="13"/>
        <v>0</v>
      </c>
      <c r="U9" s="36" t="e">
        <f t="shared" si="14"/>
        <v>#DIV/0!</v>
      </c>
      <c r="V9" s="77">
        <v>44210.684027777781</v>
      </c>
      <c r="W9" s="77">
        <v>44214.416666608799</v>
      </c>
      <c r="X9" s="72" t="str">
        <f t="shared" si="15"/>
        <v>0AY4GÜN17SAAT17DAKİKA</v>
      </c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x14ac:dyDescent="0.3">
      <c r="A10" s="39"/>
      <c r="B10" s="40"/>
      <c r="C10" s="91"/>
      <c r="D10" s="92">
        <f t="shared" si="2"/>
        <v>0</v>
      </c>
      <c r="E10" s="93">
        <f t="shared" si="3"/>
        <v>0</v>
      </c>
      <c r="F10" s="39" t="s">
        <v>18</v>
      </c>
      <c r="G10" s="41"/>
      <c r="H10" s="42"/>
      <c r="I10" s="29" t="e">
        <f t="shared" si="4"/>
        <v>#DIV/0!</v>
      </c>
      <c r="J10" s="30" t="e">
        <f t="shared" si="5"/>
        <v>#DIV/0!</v>
      </c>
      <c r="K10" s="87">
        <f t="shared" si="6"/>
        <v>0</v>
      </c>
      <c r="L10" s="32" t="e">
        <f t="shared" si="7"/>
        <v>#DIV/0!</v>
      </c>
      <c r="M10" s="89">
        <f t="shared" si="8"/>
        <v>0</v>
      </c>
      <c r="N10" s="95">
        <f t="shared" si="0"/>
        <v>0</v>
      </c>
      <c r="O10" s="90">
        <f t="shared" si="1"/>
        <v>0</v>
      </c>
      <c r="P10" s="82" t="e">
        <f t="shared" si="9"/>
        <v>#DIV/0!</v>
      </c>
      <c r="Q10" s="33">
        <f t="shared" si="10"/>
        <v>0</v>
      </c>
      <c r="R10" s="34">
        <f t="shared" si="11"/>
        <v>0</v>
      </c>
      <c r="S10" s="31">
        <f t="shared" si="12"/>
        <v>0</v>
      </c>
      <c r="T10" s="35">
        <f t="shared" si="13"/>
        <v>0</v>
      </c>
      <c r="U10" s="36" t="e">
        <f t="shared" si="14"/>
        <v>#DIV/0!</v>
      </c>
      <c r="V10" s="77">
        <v>44211.684027777781</v>
      </c>
      <c r="W10" s="77">
        <v>44215.416666608799</v>
      </c>
      <c r="X10" s="72" t="str">
        <f t="shared" si="15"/>
        <v>0AY4GÜN17SAAT17DAKİKA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</row>
    <row r="11" spans="1:44" x14ac:dyDescent="0.3">
      <c r="A11" s="39"/>
      <c r="B11" s="40"/>
      <c r="C11" s="91"/>
      <c r="D11" s="92">
        <f t="shared" si="2"/>
        <v>0</v>
      </c>
      <c r="E11" s="93">
        <f t="shared" si="3"/>
        <v>0</v>
      </c>
      <c r="F11" s="39" t="s">
        <v>18</v>
      </c>
      <c r="G11" s="41"/>
      <c r="H11" s="42"/>
      <c r="I11" s="29" t="e">
        <f t="shared" si="4"/>
        <v>#DIV/0!</v>
      </c>
      <c r="J11" s="30" t="e">
        <f t="shared" si="5"/>
        <v>#DIV/0!</v>
      </c>
      <c r="K11" s="87">
        <f t="shared" si="6"/>
        <v>0</v>
      </c>
      <c r="L11" s="32" t="e">
        <f t="shared" si="7"/>
        <v>#DIV/0!</v>
      </c>
      <c r="M11" s="89">
        <f t="shared" si="8"/>
        <v>0</v>
      </c>
      <c r="N11" s="95">
        <f t="shared" si="0"/>
        <v>0</v>
      </c>
      <c r="O11" s="90">
        <f t="shared" si="1"/>
        <v>0</v>
      </c>
      <c r="P11" s="82" t="e">
        <f t="shared" si="9"/>
        <v>#DIV/0!</v>
      </c>
      <c r="Q11" s="33">
        <f t="shared" si="10"/>
        <v>0</v>
      </c>
      <c r="R11" s="34">
        <f t="shared" si="11"/>
        <v>0</v>
      </c>
      <c r="S11" s="31">
        <f t="shared" si="12"/>
        <v>0</v>
      </c>
      <c r="T11" s="35">
        <f t="shared" si="13"/>
        <v>0</v>
      </c>
      <c r="U11" s="36" t="e">
        <f t="shared" si="14"/>
        <v>#DIV/0!</v>
      </c>
      <c r="V11" s="77">
        <v>44212.684027777781</v>
      </c>
      <c r="W11" s="77">
        <v>44216.416666608799</v>
      </c>
      <c r="X11" s="72" t="str">
        <f t="shared" si="15"/>
        <v>0AY4GÜN17SAAT17DAKİKA</v>
      </c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</row>
    <row r="12" spans="1:44" x14ac:dyDescent="0.3">
      <c r="A12" s="39"/>
      <c r="B12" s="40"/>
      <c r="C12" s="91"/>
      <c r="D12" s="92">
        <f t="shared" si="2"/>
        <v>0</v>
      </c>
      <c r="E12" s="93">
        <f t="shared" si="3"/>
        <v>0</v>
      </c>
      <c r="F12" s="39" t="s">
        <v>18</v>
      </c>
      <c r="G12" s="41"/>
      <c r="H12" s="42"/>
      <c r="I12" s="29" t="e">
        <f t="shared" si="4"/>
        <v>#DIV/0!</v>
      </c>
      <c r="J12" s="30" t="e">
        <f t="shared" si="5"/>
        <v>#DIV/0!</v>
      </c>
      <c r="K12" s="87">
        <f t="shared" si="6"/>
        <v>0</v>
      </c>
      <c r="L12" s="32" t="e">
        <f t="shared" si="7"/>
        <v>#DIV/0!</v>
      </c>
      <c r="M12" s="89">
        <f t="shared" si="8"/>
        <v>0</v>
      </c>
      <c r="N12" s="95">
        <f t="shared" si="0"/>
        <v>0</v>
      </c>
      <c r="O12" s="90">
        <f t="shared" si="1"/>
        <v>0</v>
      </c>
      <c r="P12" s="82" t="e">
        <f t="shared" si="9"/>
        <v>#DIV/0!</v>
      </c>
      <c r="Q12" s="33">
        <f t="shared" si="10"/>
        <v>0</v>
      </c>
      <c r="R12" s="34">
        <f t="shared" si="11"/>
        <v>0</v>
      </c>
      <c r="S12" s="31">
        <f t="shared" si="12"/>
        <v>0</v>
      </c>
      <c r="T12" s="35">
        <f t="shared" si="13"/>
        <v>0</v>
      </c>
      <c r="U12" s="36" t="e">
        <f t="shared" si="14"/>
        <v>#DIV/0!</v>
      </c>
      <c r="V12" s="77">
        <v>44213.684027777781</v>
      </c>
      <c r="W12" s="77">
        <v>44217.416666608799</v>
      </c>
      <c r="X12" s="72" t="str">
        <f t="shared" si="15"/>
        <v>0AY4GÜN17SAAT17DAKİKA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</row>
    <row r="13" spans="1:44" x14ac:dyDescent="0.3">
      <c r="A13" s="39"/>
      <c r="B13" s="40"/>
      <c r="C13" s="91"/>
      <c r="D13" s="92">
        <f t="shared" si="2"/>
        <v>0</v>
      </c>
      <c r="E13" s="93">
        <f t="shared" si="3"/>
        <v>0</v>
      </c>
      <c r="F13" s="39" t="s">
        <v>18</v>
      </c>
      <c r="G13" s="41"/>
      <c r="H13" s="42"/>
      <c r="I13" s="29" t="e">
        <f t="shared" si="4"/>
        <v>#DIV/0!</v>
      </c>
      <c r="J13" s="30" t="e">
        <f t="shared" si="5"/>
        <v>#DIV/0!</v>
      </c>
      <c r="K13" s="87">
        <f t="shared" si="6"/>
        <v>0</v>
      </c>
      <c r="L13" s="32" t="e">
        <f t="shared" si="7"/>
        <v>#DIV/0!</v>
      </c>
      <c r="M13" s="89">
        <f t="shared" si="8"/>
        <v>0</v>
      </c>
      <c r="N13" s="95">
        <f t="shared" si="0"/>
        <v>0</v>
      </c>
      <c r="O13" s="90">
        <f t="shared" si="1"/>
        <v>0</v>
      </c>
      <c r="P13" s="82" t="e">
        <f t="shared" si="9"/>
        <v>#DIV/0!</v>
      </c>
      <c r="Q13" s="33">
        <f t="shared" si="10"/>
        <v>0</v>
      </c>
      <c r="R13" s="34">
        <f t="shared" si="11"/>
        <v>0</v>
      </c>
      <c r="S13" s="31">
        <f t="shared" si="12"/>
        <v>0</v>
      </c>
      <c r="T13" s="35">
        <f t="shared" si="13"/>
        <v>0</v>
      </c>
      <c r="U13" s="36" t="e">
        <f t="shared" si="14"/>
        <v>#DIV/0!</v>
      </c>
      <c r="V13" s="77">
        <v>44214.684027777781</v>
      </c>
      <c r="W13" s="77">
        <v>44218.416666608799</v>
      </c>
      <c r="X13" s="72" t="str">
        <f t="shared" si="15"/>
        <v>0AY4GÜN17SAAT17DAKİKA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</row>
    <row r="14" spans="1:44" x14ac:dyDescent="0.3">
      <c r="A14" s="39"/>
      <c r="B14" s="40"/>
      <c r="C14" s="91"/>
      <c r="D14" s="92">
        <f t="shared" si="2"/>
        <v>0</v>
      </c>
      <c r="E14" s="93">
        <f t="shared" si="3"/>
        <v>0</v>
      </c>
      <c r="F14" s="39" t="s">
        <v>18</v>
      </c>
      <c r="G14" s="41"/>
      <c r="H14" s="42"/>
      <c r="I14" s="29" t="e">
        <f t="shared" si="4"/>
        <v>#DIV/0!</v>
      </c>
      <c r="J14" s="30" t="e">
        <f t="shared" si="5"/>
        <v>#DIV/0!</v>
      </c>
      <c r="K14" s="87">
        <f t="shared" si="6"/>
        <v>0</v>
      </c>
      <c r="L14" s="32" t="e">
        <f t="shared" si="7"/>
        <v>#DIV/0!</v>
      </c>
      <c r="M14" s="89">
        <f t="shared" si="8"/>
        <v>0</v>
      </c>
      <c r="N14" s="95">
        <f t="shared" si="0"/>
        <v>0</v>
      </c>
      <c r="O14" s="90">
        <f t="shared" si="1"/>
        <v>0</v>
      </c>
      <c r="P14" s="82" t="e">
        <f t="shared" si="9"/>
        <v>#DIV/0!</v>
      </c>
      <c r="Q14" s="33">
        <f t="shared" si="10"/>
        <v>0</v>
      </c>
      <c r="R14" s="34">
        <f t="shared" si="11"/>
        <v>0</v>
      </c>
      <c r="S14" s="31">
        <f t="shared" si="12"/>
        <v>0</v>
      </c>
      <c r="T14" s="35">
        <f t="shared" si="13"/>
        <v>0</v>
      </c>
      <c r="U14" s="36" t="e">
        <f t="shared" si="14"/>
        <v>#DIV/0!</v>
      </c>
      <c r="V14" s="77">
        <v>44215.684027777781</v>
      </c>
      <c r="W14" s="77">
        <v>44219.416666608799</v>
      </c>
      <c r="X14" s="72" t="str">
        <f t="shared" si="15"/>
        <v>0AY4GÜN17SAAT17DAKİKA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</row>
    <row r="15" spans="1:44" x14ac:dyDescent="0.3">
      <c r="A15" s="39"/>
      <c r="B15" s="40"/>
      <c r="C15" s="91"/>
      <c r="D15" s="92">
        <f t="shared" si="2"/>
        <v>0</v>
      </c>
      <c r="E15" s="93">
        <f t="shared" si="3"/>
        <v>0</v>
      </c>
      <c r="F15" s="39" t="s">
        <v>18</v>
      </c>
      <c r="G15" s="41"/>
      <c r="H15" s="42"/>
      <c r="I15" s="29" t="e">
        <f t="shared" si="4"/>
        <v>#DIV/0!</v>
      </c>
      <c r="J15" s="30" t="e">
        <f t="shared" si="5"/>
        <v>#DIV/0!</v>
      </c>
      <c r="K15" s="87">
        <f t="shared" si="6"/>
        <v>0</v>
      </c>
      <c r="L15" s="32" t="e">
        <f t="shared" si="7"/>
        <v>#DIV/0!</v>
      </c>
      <c r="M15" s="89">
        <f t="shared" si="8"/>
        <v>0</v>
      </c>
      <c r="N15" s="95">
        <f t="shared" si="0"/>
        <v>0</v>
      </c>
      <c r="O15" s="90">
        <f t="shared" si="1"/>
        <v>0</v>
      </c>
      <c r="P15" s="82" t="e">
        <f t="shared" si="9"/>
        <v>#DIV/0!</v>
      </c>
      <c r="Q15" s="33">
        <f t="shared" si="10"/>
        <v>0</v>
      </c>
      <c r="R15" s="34">
        <f t="shared" si="11"/>
        <v>0</v>
      </c>
      <c r="S15" s="31">
        <f t="shared" si="12"/>
        <v>0</v>
      </c>
      <c r="T15" s="35">
        <f t="shared" si="13"/>
        <v>0</v>
      </c>
      <c r="U15" s="36" t="e">
        <f t="shared" si="14"/>
        <v>#DIV/0!</v>
      </c>
      <c r="V15" s="77">
        <v>44216.684027777781</v>
      </c>
      <c r="W15" s="77">
        <v>44220.416666608799</v>
      </c>
      <c r="X15" s="72" t="str">
        <f t="shared" si="15"/>
        <v>0AY4GÜN17SAAT17DAKİKA</v>
      </c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</row>
    <row r="16" spans="1:44" x14ac:dyDescent="0.3">
      <c r="A16" s="39"/>
      <c r="B16" s="40"/>
      <c r="C16" s="91"/>
      <c r="D16" s="92">
        <f t="shared" si="2"/>
        <v>0</v>
      </c>
      <c r="E16" s="93">
        <f t="shared" si="3"/>
        <v>0</v>
      </c>
      <c r="F16" s="39" t="s">
        <v>18</v>
      </c>
      <c r="G16" s="41"/>
      <c r="H16" s="42"/>
      <c r="I16" s="29" t="e">
        <f t="shared" si="4"/>
        <v>#DIV/0!</v>
      </c>
      <c r="J16" s="30" t="e">
        <f t="shared" si="5"/>
        <v>#DIV/0!</v>
      </c>
      <c r="K16" s="87">
        <f t="shared" si="6"/>
        <v>0</v>
      </c>
      <c r="L16" s="32" t="e">
        <f t="shared" si="7"/>
        <v>#DIV/0!</v>
      </c>
      <c r="M16" s="89">
        <f t="shared" si="8"/>
        <v>0</v>
      </c>
      <c r="N16" s="95">
        <f t="shared" si="0"/>
        <v>0</v>
      </c>
      <c r="O16" s="90">
        <f t="shared" si="1"/>
        <v>0</v>
      </c>
      <c r="P16" s="82" t="e">
        <f t="shared" si="9"/>
        <v>#DIV/0!</v>
      </c>
      <c r="Q16" s="33">
        <f t="shared" si="10"/>
        <v>0</v>
      </c>
      <c r="R16" s="34">
        <f t="shared" si="11"/>
        <v>0</v>
      </c>
      <c r="S16" s="31">
        <f t="shared" si="12"/>
        <v>0</v>
      </c>
      <c r="T16" s="35">
        <f t="shared" si="13"/>
        <v>0</v>
      </c>
      <c r="U16" s="36" t="e">
        <f t="shared" si="14"/>
        <v>#DIV/0!</v>
      </c>
      <c r="V16" s="77">
        <v>44217.684027777781</v>
      </c>
      <c r="W16" s="77">
        <v>44221.416666608799</v>
      </c>
      <c r="X16" s="72" t="str">
        <f t="shared" si="15"/>
        <v>0AY4GÜN17SAAT17DAKİKA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</row>
    <row r="17" spans="1:44" x14ac:dyDescent="0.3">
      <c r="A17" s="39"/>
      <c r="B17" s="40"/>
      <c r="C17" s="91"/>
      <c r="D17" s="92">
        <f t="shared" si="2"/>
        <v>0</v>
      </c>
      <c r="E17" s="93">
        <f t="shared" si="3"/>
        <v>0</v>
      </c>
      <c r="F17" s="39" t="s">
        <v>18</v>
      </c>
      <c r="G17" s="41"/>
      <c r="H17" s="42"/>
      <c r="I17" s="29" t="e">
        <f t="shared" si="4"/>
        <v>#DIV/0!</v>
      </c>
      <c r="J17" s="30" t="e">
        <f t="shared" si="5"/>
        <v>#DIV/0!</v>
      </c>
      <c r="K17" s="87">
        <f t="shared" si="6"/>
        <v>0</v>
      </c>
      <c r="L17" s="32" t="e">
        <f t="shared" si="7"/>
        <v>#DIV/0!</v>
      </c>
      <c r="M17" s="89">
        <f t="shared" si="8"/>
        <v>0</v>
      </c>
      <c r="N17" s="95">
        <f t="shared" si="0"/>
        <v>0</v>
      </c>
      <c r="O17" s="90">
        <f t="shared" si="1"/>
        <v>0</v>
      </c>
      <c r="P17" s="82" t="e">
        <f t="shared" si="9"/>
        <v>#DIV/0!</v>
      </c>
      <c r="Q17" s="33">
        <f t="shared" si="10"/>
        <v>0</v>
      </c>
      <c r="R17" s="34">
        <f t="shared" si="11"/>
        <v>0</v>
      </c>
      <c r="S17" s="31">
        <f t="shared" si="12"/>
        <v>0</v>
      </c>
      <c r="T17" s="35">
        <f t="shared" si="13"/>
        <v>0</v>
      </c>
      <c r="U17" s="36" t="e">
        <f t="shared" si="14"/>
        <v>#DIV/0!</v>
      </c>
      <c r="V17" s="77">
        <v>44218.684027777781</v>
      </c>
      <c r="W17" s="77">
        <v>44222.416666608799</v>
      </c>
      <c r="X17" s="72" t="str">
        <f t="shared" si="15"/>
        <v>0AY4GÜN17SAAT17DAKİKA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</row>
    <row r="18" spans="1:44" x14ac:dyDescent="0.3">
      <c r="A18" s="39"/>
      <c r="B18" s="40"/>
      <c r="C18" s="91"/>
      <c r="D18" s="92">
        <f t="shared" si="2"/>
        <v>0</v>
      </c>
      <c r="E18" s="93">
        <f t="shared" si="3"/>
        <v>0</v>
      </c>
      <c r="F18" s="39" t="s">
        <v>18</v>
      </c>
      <c r="G18" s="41"/>
      <c r="H18" s="42"/>
      <c r="I18" s="29" t="e">
        <f t="shared" si="4"/>
        <v>#DIV/0!</v>
      </c>
      <c r="J18" s="30" t="e">
        <f t="shared" si="5"/>
        <v>#DIV/0!</v>
      </c>
      <c r="K18" s="87">
        <f t="shared" si="6"/>
        <v>0</v>
      </c>
      <c r="L18" s="32" t="e">
        <f t="shared" si="7"/>
        <v>#DIV/0!</v>
      </c>
      <c r="M18" s="89">
        <f t="shared" si="8"/>
        <v>0</v>
      </c>
      <c r="N18" s="95">
        <f t="shared" si="0"/>
        <v>0</v>
      </c>
      <c r="O18" s="90">
        <f t="shared" si="1"/>
        <v>0</v>
      </c>
      <c r="P18" s="82" t="e">
        <f t="shared" si="9"/>
        <v>#DIV/0!</v>
      </c>
      <c r="Q18" s="33">
        <f t="shared" si="10"/>
        <v>0</v>
      </c>
      <c r="R18" s="34">
        <f t="shared" si="11"/>
        <v>0</v>
      </c>
      <c r="S18" s="31">
        <f t="shared" si="12"/>
        <v>0</v>
      </c>
      <c r="T18" s="35">
        <f t="shared" si="13"/>
        <v>0</v>
      </c>
      <c r="U18" s="36" t="e">
        <f t="shared" si="14"/>
        <v>#DIV/0!</v>
      </c>
      <c r="V18" s="77">
        <v>44219.684027777781</v>
      </c>
      <c r="W18" s="77">
        <v>44223.416666608799</v>
      </c>
      <c r="X18" s="72" t="str">
        <f t="shared" si="15"/>
        <v>0AY4GÜN17SAAT17DAKİKA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</row>
    <row r="19" spans="1:44" ht="15" thickBot="1" x14ac:dyDescent="0.35">
      <c r="A19" s="39"/>
      <c r="B19" s="40"/>
      <c r="C19" s="91"/>
      <c r="D19" s="92">
        <f t="shared" si="2"/>
        <v>0</v>
      </c>
      <c r="E19" s="93">
        <f t="shared" si="3"/>
        <v>0</v>
      </c>
      <c r="F19" s="39" t="s">
        <v>18</v>
      </c>
      <c r="G19" s="41"/>
      <c r="H19" s="42"/>
      <c r="I19" s="29" t="e">
        <f t="shared" si="4"/>
        <v>#DIV/0!</v>
      </c>
      <c r="J19" s="30" t="e">
        <f t="shared" si="5"/>
        <v>#DIV/0!</v>
      </c>
      <c r="K19" s="87">
        <f t="shared" si="6"/>
        <v>0</v>
      </c>
      <c r="L19" s="32" t="e">
        <f t="shared" si="7"/>
        <v>#DIV/0!</v>
      </c>
      <c r="M19" s="89">
        <f t="shared" si="8"/>
        <v>0</v>
      </c>
      <c r="N19" s="95">
        <f t="shared" si="0"/>
        <v>0</v>
      </c>
      <c r="O19" s="90">
        <f t="shared" si="1"/>
        <v>0</v>
      </c>
      <c r="P19" s="83" t="e">
        <f t="shared" si="9"/>
        <v>#DIV/0!</v>
      </c>
      <c r="Q19" s="33">
        <f t="shared" si="10"/>
        <v>0</v>
      </c>
      <c r="R19" s="34">
        <f t="shared" si="11"/>
        <v>0</v>
      </c>
      <c r="S19" s="31">
        <f t="shared" si="12"/>
        <v>0</v>
      </c>
      <c r="T19" s="35">
        <f t="shared" si="13"/>
        <v>0</v>
      </c>
      <c r="U19" s="36" t="e">
        <f t="shared" si="14"/>
        <v>#DIV/0!</v>
      </c>
      <c r="V19" s="78">
        <v>44220.684027777781</v>
      </c>
      <c r="W19" s="78">
        <v>44224.416666608799</v>
      </c>
      <c r="X19" s="73" t="str">
        <f t="shared" si="15"/>
        <v>0AY4GÜN17SAAT17DAKİKA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</row>
    <row r="20" spans="1:44" ht="15" thickBot="1" x14ac:dyDescent="0.35">
      <c r="A20" s="37" t="s">
        <v>40</v>
      </c>
      <c r="B20" s="138"/>
      <c r="C20" s="138"/>
      <c r="D20" s="138"/>
      <c r="E20" s="86">
        <f>SUM(E3:E19)</f>
        <v>30425.789999999997</v>
      </c>
      <c r="F20" s="138"/>
      <c r="G20" s="138"/>
      <c r="H20" s="138"/>
      <c r="I20" s="138"/>
      <c r="J20" s="138"/>
      <c r="K20" s="86">
        <f>SUM(K3:K19)</f>
        <v>584.43000000000029</v>
      </c>
      <c r="L20" s="138"/>
      <c r="M20" s="86">
        <f>SUM(M3:M19)</f>
        <v>6.0851579999999998</v>
      </c>
      <c r="N20" s="94">
        <f>SUM(N3:N19)</f>
        <v>135.499</v>
      </c>
      <c r="O20" s="86">
        <f>SUM(O3:O19)</f>
        <v>442.84584200000029</v>
      </c>
      <c r="P20" s="137"/>
      <c r="Q20" s="138"/>
      <c r="R20" s="138"/>
      <c r="S20" s="138"/>
      <c r="T20" s="138"/>
      <c r="U20" s="1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</row>
    <row r="21" spans="1:44" ht="15" thickBot="1" x14ac:dyDescent="0.35">
      <c r="A21" s="38"/>
      <c r="B21" s="38"/>
      <c r="C21" s="38"/>
      <c r="D21" s="136" t="s">
        <v>49</v>
      </c>
      <c r="E21" s="85">
        <f>E20*2</f>
        <v>60851.579999999994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</row>
    <row r="22" spans="1:44" x14ac:dyDescent="0.3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</row>
    <row r="23" spans="1:44" x14ac:dyDescent="0.3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</row>
    <row r="24" spans="1:44" x14ac:dyDescent="0.3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</row>
    <row r="25" spans="1:44" x14ac:dyDescent="0.3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</row>
    <row r="26" spans="1:44" x14ac:dyDescent="0.3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</row>
    <row r="27" spans="1:44" x14ac:dyDescent="0.3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</row>
    <row r="28" spans="1:44" x14ac:dyDescent="0.3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</row>
    <row r="29" spans="1:44" x14ac:dyDescent="0.3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</row>
    <row r="30" spans="1:44" x14ac:dyDescent="0.3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</row>
    <row r="31" spans="1:44" x14ac:dyDescent="0.3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</row>
    <row r="32" spans="1:44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</row>
    <row r="33" spans="1:44" x14ac:dyDescent="0.3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</row>
    <row r="34" spans="1:44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</row>
    <row r="35" spans="1:44" x14ac:dyDescent="0.3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</row>
    <row r="36" spans="1:44" x14ac:dyDescent="0.3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</row>
    <row r="37" spans="1:44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</row>
    <row r="38" spans="1:44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</row>
    <row r="39" spans="1:44" x14ac:dyDescent="0.3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</row>
    <row r="40" spans="1:44" x14ac:dyDescent="0.3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</row>
    <row r="41" spans="1:44" x14ac:dyDescent="0.3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</row>
    <row r="42" spans="1:44" x14ac:dyDescent="0.3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</row>
    <row r="43" spans="1:44" x14ac:dyDescent="0.3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</row>
    <row r="44" spans="1:44" x14ac:dyDescent="0.3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</row>
    <row r="45" spans="1:44" x14ac:dyDescent="0.3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</row>
    <row r="46" spans="1:44" x14ac:dyDescent="0.3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</row>
    <row r="47" spans="1:44" x14ac:dyDescent="0.3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</row>
    <row r="48" spans="1:44" x14ac:dyDescent="0.3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</row>
    <row r="49" spans="1:44" x14ac:dyDescent="0.3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</row>
    <row r="50" spans="1:44" x14ac:dyDescent="0.3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</row>
    <row r="51" spans="1:44" x14ac:dyDescent="0.3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</row>
    <row r="52" spans="1:44" x14ac:dyDescent="0.3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</row>
    <row r="53" spans="1:44" x14ac:dyDescent="0.3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</row>
    <row r="54" spans="1:44" x14ac:dyDescent="0.3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</row>
    <row r="55" spans="1:44" x14ac:dyDescent="0.3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</row>
    <row r="56" spans="1:44" x14ac:dyDescent="0.3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</row>
    <row r="57" spans="1:44" x14ac:dyDescent="0.3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</row>
    <row r="58" spans="1:44" x14ac:dyDescent="0.3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</row>
    <row r="59" spans="1:44" x14ac:dyDescent="0.3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</row>
    <row r="60" spans="1:44" x14ac:dyDescent="0.3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x14ac:dyDescent="0.3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4" x14ac:dyDescent="0.3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1:44" x14ac:dyDescent="0.3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</row>
    <row r="64" spans="1:44" x14ac:dyDescent="0.3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1:44" x14ac:dyDescent="0.3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</row>
    <row r="66" spans="1:44" x14ac:dyDescent="0.3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</row>
    <row r="67" spans="1:44" x14ac:dyDescent="0.3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</row>
    <row r="68" spans="1:44" x14ac:dyDescent="0.3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</row>
    <row r="69" spans="1:44" x14ac:dyDescent="0.3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</row>
    <row r="70" spans="1:44" x14ac:dyDescent="0.3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</row>
    <row r="71" spans="1:44" x14ac:dyDescent="0.3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</row>
    <row r="72" spans="1:44" x14ac:dyDescent="0.3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</row>
    <row r="73" spans="1:44" x14ac:dyDescent="0.3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</row>
    <row r="74" spans="1:44" x14ac:dyDescent="0.3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</row>
    <row r="75" spans="1:44" x14ac:dyDescent="0.3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</row>
    <row r="76" spans="1:44" x14ac:dyDescent="0.3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</row>
    <row r="77" spans="1:44" x14ac:dyDescent="0.3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</row>
    <row r="78" spans="1:44" x14ac:dyDescent="0.3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</row>
    <row r="79" spans="1:44" x14ac:dyDescent="0.3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</row>
    <row r="80" spans="1:44" x14ac:dyDescent="0.3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</row>
    <row r="81" spans="1:44" x14ac:dyDescent="0.3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</row>
    <row r="82" spans="1:44" x14ac:dyDescent="0.3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</row>
    <row r="83" spans="1:44" x14ac:dyDescent="0.3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</row>
    <row r="84" spans="1:44" x14ac:dyDescent="0.3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</row>
    <row r="85" spans="1:44" x14ac:dyDescent="0.3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</row>
    <row r="86" spans="1:44" x14ac:dyDescent="0.3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</row>
    <row r="87" spans="1:44" x14ac:dyDescent="0.3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</row>
    <row r="88" spans="1:44" x14ac:dyDescent="0.3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</row>
    <row r="89" spans="1:44" x14ac:dyDescent="0.3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</row>
    <row r="90" spans="1:44" x14ac:dyDescent="0.3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</row>
    <row r="91" spans="1:44" x14ac:dyDescent="0.3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</row>
    <row r="92" spans="1:44" x14ac:dyDescent="0.3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</row>
    <row r="93" spans="1:44" x14ac:dyDescent="0.3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</row>
    <row r="94" spans="1:44" x14ac:dyDescent="0.3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</row>
    <row r="95" spans="1:44" x14ac:dyDescent="0.3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</row>
    <row r="96" spans="1:44" x14ac:dyDescent="0.3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</row>
    <row r="97" spans="1:44" x14ac:dyDescent="0.3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</row>
    <row r="98" spans="1:44" x14ac:dyDescent="0.3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</row>
    <row r="99" spans="1:44" x14ac:dyDescent="0.3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</row>
    <row r="100" spans="1:44" x14ac:dyDescent="0.3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</row>
    <row r="101" spans="1:44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</row>
    <row r="102" spans="1:44" x14ac:dyDescent="0.3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</row>
    <row r="103" spans="1:44" x14ac:dyDescent="0.3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</row>
    <row r="104" spans="1:44" x14ac:dyDescent="0.3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</row>
    <row r="105" spans="1:44" x14ac:dyDescent="0.3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</row>
    <row r="106" spans="1:44" x14ac:dyDescent="0.3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</row>
    <row r="107" spans="1:44" x14ac:dyDescent="0.3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</row>
    <row r="108" spans="1:44" x14ac:dyDescent="0.3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</row>
    <row r="109" spans="1:44" x14ac:dyDescent="0.3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</row>
    <row r="110" spans="1:44" x14ac:dyDescent="0.3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</row>
    <row r="111" spans="1:44" x14ac:dyDescent="0.3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</row>
    <row r="112" spans="1:44" x14ac:dyDescent="0.3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</row>
    <row r="113" spans="1:44" x14ac:dyDescent="0.3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</row>
    <row r="114" spans="1:44" x14ac:dyDescent="0.3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</row>
    <row r="115" spans="1:44" x14ac:dyDescent="0.3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</row>
    <row r="116" spans="1:44" x14ac:dyDescent="0.3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</row>
    <row r="117" spans="1:44" x14ac:dyDescent="0.3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</row>
    <row r="118" spans="1:44" x14ac:dyDescent="0.3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</row>
    <row r="119" spans="1:44" x14ac:dyDescent="0.3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</row>
    <row r="120" spans="1:44" x14ac:dyDescent="0.3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</row>
    <row r="121" spans="1:44" x14ac:dyDescent="0.3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</row>
    <row r="122" spans="1:44" x14ac:dyDescent="0.3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</row>
    <row r="123" spans="1:44" x14ac:dyDescent="0.3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</row>
    <row r="124" spans="1:44" x14ac:dyDescent="0.3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</row>
    <row r="125" spans="1:44" x14ac:dyDescent="0.3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</row>
    <row r="126" spans="1:44" x14ac:dyDescent="0.3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</row>
    <row r="127" spans="1:44" x14ac:dyDescent="0.3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</row>
    <row r="128" spans="1:44" x14ac:dyDescent="0.3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</row>
    <row r="129" spans="1:44" x14ac:dyDescent="0.3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</row>
    <row r="130" spans="1:44" x14ac:dyDescent="0.3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</row>
    <row r="131" spans="1:44" x14ac:dyDescent="0.3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</row>
    <row r="132" spans="1:44" x14ac:dyDescent="0.3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</row>
    <row r="133" spans="1:44" x14ac:dyDescent="0.3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</row>
    <row r="134" spans="1:44" x14ac:dyDescent="0.3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</row>
    <row r="135" spans="1:44" x14ac:dyDescent="0.3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</row>
    <row r="136" spans="1:44" x14ac:dyDescent="0.3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</row>
    <row r="137" spans="1:44" x14ac:dyDescent="0.3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</row>
    <row r="138" spans="1:44" x14ac:dyDescent="0.3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</row>
    <row r="139" spans="1:44" x14ac:dyDescent="0.3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</row>
    <row r="140" spans="1:44" x14ac:dyDescent="0.3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</row>
    <row r="141" spans="1:44" x14ac:dyDescent="0.3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</row>
    <row r="142" spans="1:44" x14ac:dyDescent="0.3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</row>
    <row r="143" spans="1:44" x14ac:dyDescent="0.3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</row>
    <row r="144" spans="1:44" x14ac:dyDescent="0.3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</row>
    <row r="145" spans="1:44" x14ac:dyDescent="0.3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</row>
    <row r="146" spans="1:44" x14ac:dyDescent="0.3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</row>
    <row r="147" spans="1:44" x14ac:dyDescent="0.3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</row>
    <row r="148" spans="1:44" x14ac:dyDescent="0.3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</row>
    <row r="149" spans="1:44" x14ac:dyDescent="0.3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</row>
    <row r="150" spans="1:44" x14ac:dyDescent="0.3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</row>
    <row r="151" spans="1:44" x14ac:dyDescent="0.3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</row>
    <row r="152" spans="1:44" x14ac:dyDescent="0.3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</row>
    <row r="153" spans="1:44" x14ac:dyDescent="0.3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</row>
    <row r="154" spans="1:44" x14ac:dyDescent="0.3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</row>
    <row r="155" spans="1:44" x14ac:dyDescent="0.3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</row>
    <row r="156" spans="1:44" x14ac:dyDescent="0.3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</row>
    <row r="157" spans="1:44" x14ac:dyDescent="0.3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</row>
    <row r="158" spans="1:44" x14ac:dyDescent="0.3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</row>
    <row r="159" spans="1:44" x14ac:dyDescent="0.3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</row>
    <row r="160" spans="1:44" x14ac:dyDescent="0.3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</row>
    <row r="161" spans="1:44" x14ac:dyDescent="0.3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</row>
    <row r="162" spans="1:44" x14ac:dyDescent="0.3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</row>
    <row r="163" spans="1:44" x14ac:dyDescent="0.3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</row>
    <row r="164" spans="1:44" x14ac:dyDescent="0.3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</row>
    <row r="165" spans="1:44" x14ac:dyDescent="0.3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</row>
    <row r="166" spans="1:44" x14ac:dyDescent="0.3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</row>
    <row r="167" spans="1:44" x14ac:dyDescent="0.3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</row>
    <row r="168" spans="1:44" x14ac:dyDescent="0.3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</row>
    <row r="169" spans="1:44" x14ac:dyDescent="0.3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</row>
    <row r="170" spans="1:44" x14ac:dyDescent="0.3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</row>
    <row r="171" spans="1:44" x14ac:dyDescent="0.3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</row>
    <row r="172" spans="1:44" x14ac:dyDescent="0.3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</row>
    <row r="173" spans="1:44" x14ac:dyDescent="0.3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</row>
    <row r="174" spans="1:44" x14ac:dyDescent="0.3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</row>
    <row r="175" spans="1:44" x14ac:dyDescent="0.3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</row>
    <row r="176" spans="1:44" x14ac:dyDescent="0.3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</row>
    <row r="177" spans="1:44" x14ac:dyDescent="0.3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</row>
    <row r="178" spans="1:44" x14ac:dyDescent="0.3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</row>
    <row r="179" spans="1:44" x14ac:dyDescent="0.3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</row>
    <row r="180" spans="1:44" x14ac:dyDescent="0.3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</row>
    <row r="181" spans="1:44" x14ac:dyDescent="0.3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</row>
    <row r="182" spans="1:44" x14ac:dyDescent="0.3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</row>
    <row r="183" spans="1:44" x14ac:dyDescent="0.3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</row>
    <row r="184" spans="1:44" x14ac:dyDescent="0.3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</row>
    <row r="185" spans="1:44" x14ac:dyDescent="0.3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</row>
    <row r="186" spans="1:44" x14ac:dyDescent="0.3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</row>
    <row r="187" spans="1:44" x14ac:dyDescent="0.3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</row>
    <row r="188" spans="1:44" x14ac:dyDescent="0.3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</row>
    <row r="189" spans="1:44" x14ac:dyDescent="0.3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</row>
    <row r="190" spans="1:44" x14ac:dyDescent="0.3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</row>
    <row r="191" spans="1:44" x14ac:dyDescent="0.3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</row>
    <row r="192" spans="1:44" x14ac:dyDescent="0.3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</row>
    <row r="193" spans="1:44" x14ac:dyDescent="0.3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</row>
    <row r="194" spans="1:44" x14ac:dyDescent="0.3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</row>
    <row r="195" spans="1:44" x14ac:dyDescent="0.3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</row>
    <row r="196" spans="1:44" x14ac:dyDescent="0.3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</row>
    <row r="197" spans="1:44" x14ac:dyDescent="0.3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</row>
    <row r="198" spans="1:44" x14ac:dyDescent="0.3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</row>
    <row r="199" spans="1:44" x14ac:dyDescent="0.3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</row>
    <row r="200" spans="1:44" x14ac:dyDescent="0.3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</row>
    <row r="201" spans="1:44" x14ac:dyDescent="0.3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</row>
    <row r="202" spans="1:44" x14ac:dyDescent="0.3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</row>
    <row r="203" spans="1:44" x14ac:dyDescent="0.3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</row>
    <row r="204" spans="1:44" x14ac:dyDescent="0.3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</row>
    <row r="205" spans="1:44" x14ac:dyDescent="0.3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</row>
    <row r="206" spans="1:44" x14ac:dyDescent="0.3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</row>
    <row r="207" spans="1:44" x14ac:dyDescent="0.3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</row>
    <row r="208" spans="1:44" x14ac:dyDescent="0.3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</row>
    <row r="209" spans="1:44" x14ac:dyDescent="0.3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</row>
    <row r="210" spans="1:44" x14ac:dyDescent="0.3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</row>
    <row r="211" spans="1:44" x14ac:dyDescent="0.3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</row>
    <row r="212" spans="1:44" x14ac:dyDescent="0.3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</row>
    <row r="213" spans="1:44" x14ac:dyDescent="0.3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</row>
    <row r="214" spans="1:44" x14ac:dyDescent="0.3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</row>
    <row r="215" spans="1:44" x14ac:dyDescent="0.3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</row>
    <row r="216" spans="1:44" x14ac:dyDescent="0.3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</row>
    <row r="217" spans="1:44" x14ac:dyDescent="0.3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</row>
    <row r="218" spans="1:44" x14ac:dyDescent="0.3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</row>
    <row r="219" spans="1:44" x14ac:dyDescent="0.3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</row>
    <row r="220" spans="1:44" x14ac:dyDescent="0.3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</row>
    <row r="221" spans="1:44" x14ac:dyDescent="0.3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</row>
    <row r="222" spans="1:44" x14ac:dyDescent="0.3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</row>
    <row r="223" spans="1:44" x14ac:dyDescent="0.3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</row>
    <row r="224" spans="1:44" x14ac:dyDescent="0.3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</row>
    <row r="225" spans="1:44" x14ac:dyDescent="0.3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</row>
    <row r="226" spans="1:44" x14ac:dyDescent="0.3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</row>
    <row r="227" spans="1:44" x14ac:dyDescent="0.3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</row>
    <row r="228" spans="1:44" x14ac:dyDescent="0.3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</row>
    <row r="229" spans="1:44" x14ac:dyDescent="0.3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</row>
    <row r="230" spans="1:44" x14ac:dyDescent="0.3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</row>
    <row r="231" spans="1:44" x14ac:dyDescent="0.3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</row>
    <row r="232" spans="1:44" x14ac:dyDescent="0.3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</row>
    <row r="233" spans="1:44" x14ac:dyDescent="0.3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</row>
    <row r="234" spans="1:44" x14ac:dyDescent="0.3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</row>
    <row r="235" spans="1:44" x14ac:dyDescent="0.3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</row>
    <row r="236" spans="1:44" x14ac:dyDescent="0.3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</row>
    <row r="237" spans="1:44" x14ac:dyDescent="0.3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</row>
    <row r="238" spans="1:44" x14ac:dyDescent="0.3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</row>
    <row r="239" spans="1:44" x14ac:dyDescent="0.3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</row>
    <row r="240" spans="1:44" x14ac:dyDescent="0.3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</row>
    <row r="241" spans="1:44" x14ac:dyDescent="0.3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</row>
    <row r="242" spans="1:44" x14ac:dyDescent="0.3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</row>
    <row r="243" spans="1:44" x14ac:dyDescent="0.3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</row>
    <row r="244" spans="1:44" x14ac:dyDescent="0.3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</row>
    <row r="245" spans="1:44" x14ac:dyDescent="0.3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</row>
    <row r="246" spans="1:44" x14ac:dyDescent="0.3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</row>
    <row r="247" spans="1:44" x14ac:dyDescent="0.3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</row>
    <row r="248" spans="1:44" x14ac:dyDescent="0.3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</row>
    <row r="249" spans="1:44" x14ac:dyDescent="0.3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</row>
    <row r="250" spans="1:44" x14ac:dyDescent="0.3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</row>
    <row r="251" spans="1:44" x14ac:dyDescent="0.3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</row>
    <row r="252" spans="1:44" x14ac:dyDescent="0.3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</row>
    <row r="253" spans="1:44" x14ac:dyDescent="0.3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</row>
    <row r="254" spans="1:44" x14ac:dyDescent="0.3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</row>
    <row r="255" spans="1:44" x14ac:dyDescent="0.3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</row>
    <row r="256" spans="1:44" x14ac:dyDescent="0.3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</row>
    <row r="257" spans="1:44" x14ac:dyDescent="0.3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</row>
    <row r="258" spans="1:44" x14ac:dyDescent="0.3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</row>
    <row r="259" spans="1:44" x14ac:dyDescent="0.3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</row>
    <row r="260" spans="1:44" x14ac:dyDescent="0.3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</row>
    <row r="261" spans="1:44" x14ac:dyDescent="0.3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</row>
    <row r="262" spans="1:44" x14ac:dyDescent="0.3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</row>
    <row r="263" spans="1:44" x14ac:dyDescent="0.3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</row>
    <row r="264" spans="1:44" x14ac:dyDescent="0.3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</row>
    <row r="265" spans="1:44" x14ac:dyDescent="0.3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</row>
    <row r="266" spans="1:44" x14ac:dyDescent="0.3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</row>
    <row r="267" spans="1:44" x14ac:dyDescent="0.3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</row>
    <row r="268" spans="1:44" x14ac:dyDescent="0.3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</row>
    <row r="269" spans="1:44" x14ac:dyDescent="0.3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</row>
    <row r="270" spans="1:44" x14ac:dyDescent="0.3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</row>
    <row r="271" spans="1:44" x14ac:dyDescent="0.3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</row>
    <row r="272" spans="1:44" x14ac:dyDescent="0.3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</row>
    <row r="273" spans="1:44" x14ac:dyDescent="0.3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</row>
    <row r="274" spans="1:44" x14ac:dyDescent="0.3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</row>
    <row r="275" spans="1:44" x14ac:dyDescent="0.3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</row>
    <row r="276" spans="1:44" x14ac:dyDescent="0.3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</row>
    <row r="277" spans="1:44" x14ac:dyDescent="0.3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</row>
    <row r="278" spans="1:44" x14ac:dyDescent="0.3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</row>
    <row r="279" spans="1:44" x14ac:dyDescent="0.3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</row>
    <row r="280" spans="1:44" x14ac:dyDescent="0.3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</row>
    <row r="281" spans="1:44" x14ac:dyDescent="0.3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</row>
    <row r="282" spans="1:44" x14ac:dyDescent="0.3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</row>
    <row r="283" spans="1:44" x14ac:dyDescent="0.3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</row>
    <row r="284" spans="1:44" x14ac:dyDescent="0.3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</row>
    <row r="285" spans="1:44" x14ac:dyDescent="0.3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</row>
    <row r="286" spans="1:44" x14ac:dyDescent="0.3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</row>
    <row r="287" spans="1:44" x14ac:dyDescent="0.3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</row>
    <row r="288" spans="1:44" x14ac:dyDescent="0.3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</row>
    <row r="289" spans="1:44" x14ac:dyDescent="0.3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</row>
    <row r="290" spans="1:44" x14ac:dyDescent="0.3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</row>
    <row r="291" spans="1:44" x14ac:dyDescent="0.3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</row>
    <row r="292" spans="1:44" x14ac:dyDescent="0.3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</row>
    <row r="293" spans="1:44" x14ac:dyDescent="0.3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</row>
    <row r="294" spans="1:44" x14ac:dyDescent="0.3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</row>
    <row r="295" spans="1:44" x14ac:dyDescent="0.3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</row>
    <row r="296" spans="1:44" x14ac:dyDescent="0.3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</row>
    <row r="297" spans="1:44" x14ac:dyDescent="0.3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</row>
    <row r="298" spans="1:44" x14ac:dyDescent="0.3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</row>
    <row r="299" spans="1:44" x14ac:dyDescent="0.3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</row>
    <row r="300" spans="1:44" x14ac:dyDescent="0.3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</row>
    <row r="301" spans="1:44" x14ac:dyDescent="0.3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</row>
    <row r="302" spans="1:44" x14ac:dyDescent="0.3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</row>
    <row r="303" spans="1:44" x14ac:dyDescent="0.3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</row>
    <row r="304" spans="1:44" x14ac:dyDescent="0.3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</row>
    <row r="305" spans="1:44" x14ac:dyDescent="0.3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</row>
    <row r="306" spans="1:44" x14ac:dyDescent="0.3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</row>
    <row r="307" spans="1:44" x14ac:dyDescent="0.3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</row>
    <row r="308" spans="1:44" x14ac:dyDescent="0.3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</row>
    <row r="309" spans="1:44" x14ac:dyDescent="0.3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</row>
    <row r="310" spans="1:44" x14ac:dyDescent="0.3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</row>
    <row r="311" spans="1:44" x14ac:dyDescent="0.3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</row>
    <row r="312" spans="1:44" x14ac:dyDescent="0.3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</row>
    <row r="313" spans="1:44" x14ac:dyDescent="0.3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</row>
    <row r="314" spans="1:44" x14ac:dyDescent="0.3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</row>
    <row r="315" spans="1:44" x14ac:dyDescent="0.3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</row>
    <row r="316" spans="1:44" x14ac:dyDescent="0.3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</row>
    <row r="317" spans="1:44" x14ac:dyDescent="0.3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</row>
    <row r="318" spans="1:44" x14ac:dyDescent="0.3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</row>
    <row r="319" spans="1:44" x14ac:dyDescent="0.3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</row>
    <row r="320" spans="1:44" x14ac:dyDescent="0.3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</row>
    <row r="321" spans="1:44" x14ac:dyDescent="0.3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</row>
    <row r="322" spans="1:44" x14ac:dyDescent="0.3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</row>
    <row r="323" spans="1:44" x14ac:dyDescent="0.3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</row>
    <row r="324" spans="1:44" x14ac:dyDescent="0.3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</row>
    <row r="325" spans="1:44" x14ac:dyDescent="0.3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</row>
    <row r="326" spans="1:44" x14ac:dyDescent="0.3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</row>
    <row r="327" spans="1:44" x14ac:dyDescent="0.3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</row>
    <row r="328" spans="1:44" x14ac:dyDescent="0.3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</row>
    <row r="329" spans="1:44" x14ac:dyDescent="0.3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</row>
    <row r="330" spans="1:44" x14ac:dyDescent="0.3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</row>
    <row r="331" spans="1:44" x14ac:dyDescent="0.3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</row>
    <row r="332" spans="1:44" x14ac:dyDescent="0.3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</row>
    <row r="333" spans="1:44" x14ac:dyDescent="0.3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</row>
    <row r="334" spans="1:44" x14ac:dyDescent="0.3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</row>
    <row r="335" spans="1:44" x14ac:dyDescent="0.3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</row>
    <row r="336" spans="1:44" x14ac:dyDescent="0.3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</row>
    <row r="337" spans="1:44" x14ac:dyDescent="0.3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</row>
    <row r="338" spans="1:44" x14ac:dyDescent="0.3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</row>
    <row r="339" spans="1:44" x14ac:dyDescent="0.3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</row>
    <row r="340" spans="1:44" x14ac:dyDescent="0.3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</row>
    <row r="341" spans="1:44" x14ac:dyDescent="0.3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</row>
    <row r="342" spans="1:44" x14ac:dyDescent="0.3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</row>
    <row r="343" spans="1:44" x14ac:dyDescent="0.3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</row>
    <row r="344" spans="1:44" x14ac:dyDescent="0.3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</row>
    <row r="345" spans="1:44" x14ac:dyDescent="0.3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</row>
    <row r="346" spans="1:44" x14ac:dyDescent="0.3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</row>
    <row r="347" spans="1:44" x14ac:dyDescent="0.3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</row>
    <row r="348" spans="1:44" x14ac:dyDescent="0.3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</row>
    <row r="349" spans="1:44" x14ac:dyDescent="0.3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</row>
    <row r="350" spans="1:44" x14ac:dyDescent="0.3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</row>
    <row r="351" spans="1:44" x14ac:dyDescent="0.3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</row>
    <row r="352" spans="1:44" x14ac:dyDescent="0.3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</row>
    <row r="353" spans="1:44" x14ac:dyDescent="0.3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</row>
    <row r="354" spans="1:44" x14ac:dyDescent="0.3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</row>
    <row r="355" spans="1:44" x14ac:dyDescent="0.3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</row>
    <row r="356" spans="1:44" x14ac:dyDescent="0.3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</row>
    <row r="357" spans="1:44" x14ac:dyDescent="0.3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</row>
    <row r="358" spans="1:44" x14ac:dyDescent="0.3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</row>
    <row r="359" spans="1:44" x14ac:dyDescent="0.3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</row>
    <row r="360" spans="1:44" x14ac:dyDescent="0.3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</row>
    <row r="361" spans="1:44" x14ac:dyDescent="0.3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</row>
    <row r="362" spans="1:44" x14ac:dyDescent="0.3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</row>
    <row r="363" spans="1:44" x14ac:dyDescent="0.3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</row>
    <row r="364" spans="1:44" x14ac:dyDescent="0.3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</row>
    <row r="365" spans="1:44" x14ac:dyDescent="0.3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</row>
    <row r="366" spans="1:44" x14ac:dyDescent="0.3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</row>
    <row r="367" spans="1:44" x14ac:dyDescent="0.3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</row>
    <row r="368" spans="1:44" x14ac:dyDescent="0.3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</row>
    <row r="369" spans="1:44" x14ac:dyDescent="0.3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</row>
    <row r="370" spans="1:44" x14ac:dyDescent="0.3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</row>
    <row r="371" spans="1:44" x14ac:dyDescent="0.3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</row>
    <row r="372" spans="1:44" x14ac:dyDescent="0.3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</row>
    <row r="373" spans="1:44" x14ac:dyDescent="0.3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</row>
    <row r="374" spans="1:44" x14ac:dyDescent="0.3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</row>
    <row r="375" spans="1:44" x14ac:dyDescent="0.3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</row>
    <row r="376" spans="1:44" x14ac:dyDescent="0.3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</row>
    <row r="377" spans="1:44" x14ac:dyDescent="0.3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</row>
    <row r="378" spans="1:44" x14ac:dyDescent="0.3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</row>
    <row r="379" spans="1:44" x14ac:dyDescent="0.3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</row>
    <row r="380" spans="1:44" x14ac:dyDescent="0.3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</row>
    <row r="381" spans="1:44" x14ac:dyDescent="0.3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</row>
    <row r="382" spans="1:44" x14ac:dyDescent="0.3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</row>
    <row r="383" spans="1:44" x14ac:dyDescent="0.3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</row>
    <row r="384" spans="1:44" x14ac:dyDescent="0.3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</row>
    <row r="385" spans="1:44" x14ac:dyDescent="0.3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</row>
    <row r="386" spans="1:44" x14ac:dyDescent="0.3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</row>
    <row r="387" spans="1:44" x14ac:dyDescent="0.3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</row>
    <row r="388" spans="1:44" x14ac:dyDescent="0.3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</row>
    <row r="389" spans="1:44" x14ac:dyDescent="0.3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</row>
    <row r="390" spans="1:44" x14ac:dyDescent="0.3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</row>
    <row r="391" spans="1:44" x14ac:dyDescent="0.3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</row>
    <row r="392" spans="1:44" x14ac:dyDescent="0.3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</row>
    <row r="393" spans="1:44" x14ac:dyDescent="0.3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</row>
    <row r="394" spans="1:44" x14ac:dyDescent="0.3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</row>
    <row r="395" spans="1:44" x14ac:dyDescent="0.3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</row>
    <row r="396" spans="1:44" x14ac:dyDescent="0.3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</row>
    <row r="397" spans="1:44" x14ac:dyDescent="0.3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</row>
    <row r="398" spans="1:44" x14ac:dyDescent="0.3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</row>
    <row r="399" spans="1:44" x14ac:dyDescent="0.3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</row>
    <row r="400" spans="1:44" x14ac:dyDescent="0.3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</row>
    <row r="401" spans="1:44" x14ac:dyDescent="0.3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</row>
    <row r="402" spans="1:44" x14ac:dyDescent="0.3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</row>
    <row r="403" spans="1:44" x14ac:dyDescent="0.3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</row>
    <row r="404" spans="1:44" x14ac:dyDescent="0.3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</row>
    <row r="405" spans="1:44" x14ac:dyDescent="0.3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</row>
    <row r="406" spans="1:44" x14ac:dyDescent="0.3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</row>
    <row r="407" spans="1:44" x14ac:dyDescent="0.3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</row>
    <row r="408" spans="1:44" x14ac:dyDescent="0.3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</row>
    <row r="409" spans="1:44" x14ac:dyDescent="0.3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</row>
    <row r="410" spans="1:44" x14ac:dyDescent="0.3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</row>
    <row r="411" spans="1:44" x14ac:dyDescent="0.3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</row>
    <row r="412" spans="1:44" x14ac:dyDescent="0.3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</row>
    <row r="413" spans="1:44" x14ac:dyDescent="0.3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</row>
    <row r="414" spans="1:44" x14ac:dyDescent="0.3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</row>
    <row r="415" spans="1:44" x14ac:dyDescent="0.3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</row>
    <row r="416" spans="1:44" x14ac:dyDescent="0.3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</row>
    <row r="417" spans="1:44" x14ac:dyDescent="0.3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</row>
    <row r="418" spans="1:44" x14ac:dyDescent="0.3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</row>
    <row r="419" spans="1:44" x14ac:dyDescent="0.3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</row>
    <row r="420" spans="1:44" x14ac:dyDescent="0.3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</row>
    <row r="421" spans="1:44" x14ac:dyDescent="0.3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</row>
    <row r="422" spans="1:44" x14ac:dyDescent="0.3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</row>
    <row r="423" spans="1:44" x14ac:dyDescent="0.3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</row>
    <row r="424" spans="1:44" x14ac:dyDescent="0.3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</row>
    <row r="425" spans="1:44" x14ac:dyDescent="0.3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</row>
    <row r="426" spans="1:44" x14ac:dyDescent="0.3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</row>
    <row r="427" spans="1:44" x14ac:dyDescent="0.3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</row>
    <row r="428" spans="1:44" x14ac:dyDescent="0.3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</row>
    <row r="429" spans="1:44" x14ac:dyDescent="0.3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</row>
    <row r="430" spans="1:44" x14ac:dyDescent="0.3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</row>
    <row r="431" spans="1:44" x14ac:dyDescent="0.3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</row>
    <row r="432" spans="1:44" x14ac:dyDescent="0.3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</row>
    <row r="433" spans="1:44" x14ac:dyDescent="0.3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</row>
    <row r="434" spans="1:44" x14ac:dyDescent="0.3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</row>
    <row r="435" spans="1:44" x14ac:dyDescent="0.3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</row>
    <row r="436" spans="1:44" x14ac:dyDescent="0.3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</row>
    <row r="437" spans="1:44" x14ac:dyDescent="0.3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</row>
    <row r="438" spans="1:44" x14ac:dyDescent="0.3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</row>
    <row r="439" spans="1:44" x14ac:dyDescent="0.3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</row>
    <row r="440" spans="1:44" x14ac:dyDescent="0.3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</row>
    <row r="441" spans="1:44" x14ac:dyDescent="0.3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</row>
    <row r="442" spans="1:44" x14ac:dyDescent="0.3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</row>
    <row r="443" spans="1:44" x14ac:dyDescent="0.3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</row>
    <row r="444" spans="1:44" x14ac:dyDescent="0.3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</row>
    <row r="445" spans="1:44" x14ac:dyDescent="0.3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</row>
    <row r="446" spans="1:44" x14ac:dyDescent="0.3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</row>
    <row r="447" spans="1:44" x14ac:dyDescent="0.3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</row>
    <row r="448" spans="1:44" x14ac:dyDescent="0.3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</row>
    <row r="449" spans="1:44" x14ac:dyDescent="0.3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</row>
    <row r="450" spans="1:44" x14ac:dyDescent="0.3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</row>
    <row r="451" spans="1:44" x14ac:dyDescent="0.3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</row>
    <row r="452" spans="1:44" x14ac:dyDescent="0.3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</row>
    <row r="453" spans="1:44" x14ac:dyDescent="0.3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</row>
    <row r="454" spans="1:44" x14ac:dyDescent="0.3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</row>
    <row r="455" spans="1:44" x14ac:dyDescent="0.3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</row>
    <row r="456" spans="1:44" x14ac:dyDescent="0.3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</row>
    <row r="457" spans="1:44" x14ac:dyDescent="0.3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</row>
    <row r="458" spans="1:44" x14ac:dyDescent="0.3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</row>
    <row r="459" spans="1:44" x14ac:dyDescent="0.3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</row>
    <row r="460" spans="1:44" x14ac:dyDescent="0.3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</row>
    <row r="461" spans="1:44" x14ac:dyDescent="0.3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</row>
    <row r="462" spans="1:44" x14ac:dyDescent="0.3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</row>
    <row r="463" spans="1:44" x14ac:dyDescent="0.3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</row>
    <row r="464" spans="1:44" x14ac:dyDescent="0.3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</row>
    <row r="465" spans="1:44" x14ac:dyDescent="0.3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</row>
    <row r="466" spans="1:44" x14ac:dyDescent="0.3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</row>
    <row r="467" spans="1:44" x14ac:dyDescent="0.3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</row>
    <row r="468" spans="1:44" x14ac:dyDescent="0.3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</row>
    <row r="469" spans="1:44" x14ac:dyDescent="0.3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</row>
    <row r="470" spans="1:44" x14ac:dyDescent="0.3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</row>
    <row r="471" spans="1:44" x14ac:dyDescent="0.3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</row>
    <row r="472" spans="1:44" x14ac:dyDescent="0.3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</row>
    <row r="473" spans="1:44" x14ac:dyDescent="0.3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</row>
    <row r="474" spans="1:44" x14ac:dyDescent="0.3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</row>
    <row r="475" spans="1:44" x14ac:dyDescent="0.3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</row>
    <row r="476" spans="1:44" x14ac:dyDescent="0.3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</row>
    <row r="477" spans="1:44" x14ac:dyDescent="0.3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</row>
    <row r="478" spans="1:44" x14ac:dyDescent="0.3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</row>
    <row r="479" spans="1:44" x14ac:dyDescent="0.3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</row>
    <row r="480" spans="1:44" x14ac:dyDescent="0.3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</row>
    <row r="481" spans="1:44" x14ac:dyDescent="0.3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</row>
    <row r="482" spans="1:44" x14ac:dyDescent="0.3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</row>
    <row r="483" spans="1:44" x14ac:dyDescent="0.3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</row>
    <row r="484" spans="1:44" x14ac:dyDescent="0.3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</row>
    <row r="485" spans="1:44" x14ac:dyDescent="0.3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</row>
    <row r="486" spans="1:44" x14ac:dyDescent="0.3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</row>
    <row r="487" spans="1:44" x14ac:dyDescent="0.3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</row>
    <row r="488" spans="1:44" x14ac:dyDescent="0.3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</row>
    <row r="489" spans="1:44" x14ac:dyDescent="0.3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</row>
    <row r="490" spans="1:44" x14ac:dyDescent="0.3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</row>
    <row r="491" spans="1:44" x14ac:dyDescent="0.3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</row>
    <row r="492" spans="1:44" x14ac:dyDescent="0.3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</row>
    <row r="493" spans="1:44" x14ac:dyDescent="0.3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</row>
    <row r="494" spans="1:44" x14ac:dyDescent="0.3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</row>
    <row r="495" spans="1:44" x14ac:dyDescent="0.3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</row>
    <row r="496" spans="1:44" x14ac:dyDescent="0.3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</row>
    <row r="497" spans="1:44" x14ac:dyDescent="0.3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</row>
    <row r="498" spans="1:44" x14ac:dyDescent="0.3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</row>
    <row r="499" spans="1:44" x14ac:dyDescent="0.3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</row>
    <row r="500" spans="1:44" x14ac:dyDescent="0.3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</row>
    <row r="501" spans="1:44" x14ac:dyDescent="0.3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</row>
    <row r="502" spans="1:44" x14ac:dyDescent="0.3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</row>
    <row r="503" spans="1:44" x14ac:dyDescent="0.3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</row>
    <row r="504" spans="1:44" x14ac:dyDescent="0.3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</row>
    <row r="505" spans="1:44" x14ac:dyDescent="0.3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</row>
  </sheetData>
  <sheetProtection algorithmName="SHA-512" hashValue="wp7ZWQNJHRO2Y9ZDCo0p+y2KmSLbyzvduMlWaPznO01k7yFCsxYZ3cdwu0GlDR4lpDYycTP0+1LPGO0Pxm5B6Q==" saltValue="WHGxlYiSKvchVlCgD1RYvg==" spinCount="100000" sheet="1" objects="1" scenarios="1" formatColumns="0" formatRows="0" insertColumns="0" insertRows="0" deleteColumns="0" deleteRows="0"/>
  <phoneticPr fontId="2" type="noConversion"/>
  <conditionalFormatting sqref="F3:F19">
    <cfRule type="containsText" dxfId="23" priority="5" operator="containsText" text="Short/kısa">
      <formula>NOT(ISERROR(SEARCH("Short/kısa",F3)))</formula>
    </cfRule>
    <cfRule type="containsText" dxfId="22" priority="6" operator="containsText" text="Long/uzun">
      <formula>NOT(ISERROR(SEARCH("Long/uzun",F3)))</formula>
    </cfRule>
  </conditionalFormatting>
  <conditionalFormatting sqref="K3:K19">
    <cfRule type="cellIs" dxfId="21" priority="3" operator="lessThan">
      <formula>0</formula>
    </cfRule>
    <cfRule type="cellIs" dxfId="20" priority="4" operator="greaterThan">
      <formula>0</formula>
    </cfRule>
  </conditionalFormatting>
  <conditionalFormatting sqref="L3:L19">
    <cfRule type="cellIs" dxfId="19" priority="1" operator="lessThan">
      <formula>0</formula>
    </cfRule>
    <cfRule type="cellIs" dxfId="18" priority="2" operator="greater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FF9B0-E64E-45FA-A9BD-D56D2369823C}">
  <dimension ref="A1:AU272"/>
  <sheetViews>
    <sheetView topLeftCell="E1" zoomScale="91" zoomScaleNormal="91" workbookViewId="0">
      <selection activeCell="O24" sqref="O24"/>
    </sheetView>
  </sheetViews>
  <sheetFormatPr defaultRowHeight="14.4" x14ac:dyDescent="0.3"/>
  <cols>
    <col min="1" max="1" width="14.5546875" bestFit="1" customWidth="1"/>
    <col min="2" max="2" width="9.5546875" bestFit="1" customWidth="1"/>
    <col min="3" max="3" width="14.88671875" bestFit="1" customWidth="1"/>
    <col min="4" max="4" width="17.88671875" bestFit="1" customWidth="1"/>
    <col min="5" max="5" width="12.109375" bestFit="1" customWidth="1"/>
    <col min="6" max="6" width="9.44140625" bestFit="1" customWidth="1"/>
    <col min="7" max="7" width="10.6640625" bestFit="1" customWidth="1"/>
    <col min="8" max="8" width="12.6640625" bestFit="1" customWidth="1"/>
    <col min="9" max="9" width="10.88671875" bestFit="1" customWidth="1"/>
    <col min="10" max="10" width="8.6640625" customWidth="1"/>
    <col min="11" max="11" width="10.88671875" bestFit="1" customWidth="1"/>
    <col min="12" max="12" width="9.6640625" bestFit="1" customWidth="1"/>
    <col min="13" max="13" width="10" bestFit="1" customWidth="1"/>
    <col min="14" max="14" width="9.109375" bestFit="1" customWidth="1"/>
    <col min="15" max="15" width="10.6640625" bestFit="1" customWidth="1"/>
    <col min="16" max="16" width="8.5546875" bestFit="1" customWidth="1"/>
    <col min="17" max="17" width="6.33203125" bestFit="1" customWidth="1"/>
    <col min="18" max="18" width="8.109375" bestFit="1" customWidth="1"/>
    <col min="19" max="19" width="6.33203125" bestFit="1" customWidth="1"/>
    <col min="20" max="20" width="8.33203125" bestFit="1" customWidth="1"/>
    <col min="21" max="21" width="9.44140625" bestFit="1" customWidth="1"/>
    <col min="22" max="23" width="13" bestFit="1" customWidth="1"/>
    <col min="24" max="24" width="24.5546875" customWidth="1"/>
  </cols>
  <sheetData>
    <row r="1" spans="1:47" ht="16.2" thickBot="1" x14ac:dyDescent="0.35">
      <c r="A1" s="1" t="s">
        <v>7</v>
      </c>
      <c r="B1" s="2" t="s">
        <v>1</v>
      </c>
      <c r="C1" s="3" t="s">
        <v>5</v>
      </c>
      <c r="D1" s="2" t="s">
        <v>3</v>
      </c>
      <c r="E1" s="3" t="s">
        <v>7</v>
      </c>
      <c r="F1" s="4" t="s">
        <v>16</v>
      </c>
      <c r="G1" s="5" t="s">
        <v>11</v>
      </c>
      <c r="H1" s="6" t="s">
        <v>12</v>
      </c>
      <c r="I1" s="7" t="s">
        <v>26</v>
      </c>
      <c r="J1" s="8" t="s">
        <v>8</v>
      </c>
      <c r="K1" s="9" t="s">
        <v>53</v>
      </c>
      <c r="L1" s="4" t="s">
        <v>14</v>
      </c>
      <c r="M1" s="10" t="s">
        <v>20</v>
      </c>
      <c r="N1" s="54" t="s">
        <v>19</v>
      </c>
      <c r="O1" s="79" t="s">
        <v>35</v>
      </c>
      <c r="P1" s="80" t="s">
        <v>35</v>
      </c>
      <c r="Q1" s="11" t="s">
        <v>30</v>
      </c>
      <c r="R1" s="12" t="s">
        <v>31</v>
      </c>
      <c r="S1" s="13" t="s">
        <v>37</v>
      </c>
      <c r="T1" s="14" t="s">
        <v>34</v>
      </c>
      <c r="U1" s="15" t="s">
        <v>39</v>
      </c>
      <c r="V1" s="74" t="s">
        <v>42</v>
      </c>
      <c r="W1" s="74" t="s">
        <v>44</v>
      </c>
      <c r="X1" s="69" t="s">
        <v>45</v>
      </c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</row>
    <row r="2" spans="1:47" ht="16.2" thickBot="1" x14ac:dyDescent="0.35">
      <c r="A2" s="16" t="s">
        <v>9</v>
      </c>
      <c r="B2" s="17" t="s">
        <v>2</v>
      </c>
      <c r="C2" s="18" t="s">
        <v>4</v>
      </c>
      <c r="D2" s="17" t="s">
        <v>6</v>
      </c>
      <c r="E2" s="18" t="s">
        <v>13</v>
      </c>
      <c r="F2" s="19" t="s">
        <v>17</v>
      </c>
      <c r="G2" s="20" t="s">
        <v>10</v>
      </c>
      <c r="H2" s="21" t="s">
        <v>25</v>
      </c>
      <c r="I2" s="22" t="s">
        <v>28</v>
      </c>
      <c r="J2" s="23"/>
      <c r="K2" s="107" t="s">
        <v>52</v>
      </c>
      <c r="L2" s="25" t="s">
        <v>15</v>
      </c>
      <c r="M2" s="43">
        <v>1E-4</v>
      </c>
      <c r="N2" s="56"/>
      <c r="O2" s="81" t="s">
        <v>36</v>
      </c>
      <c r="P2" s="81" t="s">
        <v>48</v>
      </c>
      <c r="Q2" s="44">
        <v>0.01</v>
      </c>
      <c r="R2" s="26" t="s">
        <v>32</v>
      </c>
      <c r="S2" s="45">
        <v>0.01</v>
      </c>
      <c r="T2" s="27" t="s">
        <v>33</v>
      </c>
      <c r="U2" s="28" t="s">
        <v>21</v>
      </c>
      <c r="V2" s="75" t="s">
        <v>43</v>
      </c>
      <c r="W2" s="75" t="s">
        <v>43</v>
      </c>
      <c r="X2" s="70" t="s">
        <v>46</v>
      </c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</row>
    <row r="3" spans="1:47" x14ac:dyDescent="0.3">
      <c r="A3" s="39" t="s">
        <v>54</v>
      </c>
      <c r="B3" s="40">
        <v>1</v>
      </c>
      <c r="C3" s="96">
        <v>800</v>
      </c>
      <c r="D3" s="97">
        <f>C3*B3</f>
        <v>800</v>
      </c>
      <c r="E3" s="98">
        <f>B3*G3*1000</f>
        <v>8500</v>
      </c>
      <c r="F3" s="39" t="s">
        <v>18</v>
      </c>
      <c r="G3" s="41">
        <v>8.5</v>
      </c>
      <c r="H3" s="42">
        <v>7.29</v>
      </c>
      <c r="I3" s="29">
        <f>IF(AND(F3="Long/uzun",H3&gt;=G3),H3/G3-1,IF(AND(F3="Long/uzun",H3&lt;G3),(H3/G3-1),IF(AND(F3="Short/kısa",H3&lt;=G3),((H3/G3-1)*-1),(H3/G3-1)*-1)))</f>
        <v>0.14235294117647057</v>
      </c>
      <c r="J3" s="30">
        <f>E3/D3</f>
        <v>10.625</v>
      </c>
      <c r="K3" s="99">
        <f>IF(AND(F3="Long/uzun",H3&gt;=G3),(H3-G3)*B3*1000,IF(AND(F3="Long/uzun",H3&lt;G3),(H3-G3)*B3*1000,IF(AND(F3="Short/kısa",H3&lt;=G3),(H3-G3)*B3*1000*-1,IF(AND(F3="Short/kısa",H3&gt;G3),(H3-G3)*B3*-1*1000))))</f>
        <v>1210</v>
      </c>
      <c r="L3" s="32">
        <f>K3/D3</f>
        <v>1.5125</v>
      </c>
      <c r="M3" s="101">
        <f>E3*$M$2*2</f>
        <v>1.7000000000000002</v>
      </c>
      <c r="N3" s="102">
        <f t="shared" ref="N3:N19" si="0">IF(K3&gt;0,K3*0.1,)</f>
        <v>121</v>
      </c>
      <c r="O3" s="103">
        <f t="shared" ref="O3:O19" si="1">K3-M3-N3</f>
        <v>1087.3</v>
      </c>
      <c r="P3" s="82">
        <f>O3/D3</f>
        <v>1.3591249999999999</v>
      </c>
      <c r="Q3" s="33">
        <f>E3*Q$2</f>
        <v>85</v>
      </c>
      <c r="R3" s="34">
        <f>G3-($Q$2*G3)</f>
        <v>8.4149999999999991</v>
      </c>
      <c r="S3" s="31">
        <f>E3*$S$2</f>
        <v>85</v>
      </c>
      <c r="T3" s="35">
        <f>G3+($S$2*G3)</f>
        <v>8.5850000000000009</v>
      </c>
      <c r="U3" s="36">
        <f>S2/Q2</f>
        <v>1</v>
      </c>
      <c r="V3" s="76">
        <v>44204.684027777781</v>
      </c>
      <c r="W3" s="76">
        <v>44208.416666666664</v>
      </c>
      <c r="X3" s="71" t="str">
        <f>DATEDIF(V3,W3,"YM") &amp; "AY" &amp;DATEDIF(V3,W3,"MD") &amp; "GÜN" &amp;TEXT(W3-V3,"SS") &amp; "SAAT" &amp; TEXT(W3-V3,"SS") &amp; "DAKİKA"</f>
        <v>0AY4GÜN17SAAT17DAKİKA</v>
      </c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</row>
    <row r="4" spans="1:47" x14ac:dyDescent="0.3">
      <c r="A4" s="39" t="s">
        <v>54</v>
      </c>
      <c r="B4" s="40">
        <v>1</v>
      </c>
      <c r="C4" s="96">
        <v>800</v>
      </c>
      <c r="D4" s="97">
        <f t="shared" ref="D4:D19" si="2">C4*B4</f>
        <v>800</v>
      </c>
      <c r="E4" s="98">
        <f t="shared" ref="E4:E19" si="3">B4*G4*1000</f>
        <v>7290</v>
      </c>
      <c r="F4" s="39" t="s">
        <v>18</v>
      </c>
      <c r="G4" s="41">
        <v>7.29</v>
      </c>
      <c r="H4" s="42">
        <v>7.66</v>
      </c>
      <c r="I4" s="29">
        <f t="shared" ref="I4:I19" si="4">IF(AND(F4="Long/uzun",H4&gt;=G4),H4/G4-1,IF(AND(F4="Long/uzun",H4&lt;G4),(H4/G4-1),IF(AND(F4="Short/kısa",H4&lt;=G4),((H4/G4-1)*-1),(H4/G4-1)*-1)))</f>
        <v>-5.0754458161865523E-2</v>
      </c>
      <c r="J4" s="30">
        <f t="shared" ref="J4:J19" si="5">E4/D4</f>
        <v>9.1125000000000007</v>
      </c>
      <c r="K4" s="99">
        <f t="shared" ref="K4:K19" si="6">IF(AND(F4="Long/uzun",H4&gt;=G4),(H4-G4)*B4*1000,IF(AND(F4="Long/uzun",H4&lt;G4),(H4-G4)*B4*1000,IF(AND(F4="Short/kısa",H4&lt;=G4),(H4-G4)*B4*1000*-1,IF(AND(F4="Short/kısa",H4&gt;G4),(H4-G4)*B4*-1*1000))))</f>
        <v>-370.00000000000011</v>
      </c>
      <c r="L4" s="32">
        <f t="shared" ref="L4:L19" si="7">K4/D4</f>
        <v>-0.46250000000000013</v>
      </c>
      <c r="M4" s="101">
        <f t="shared" ref="M4:M19" si="8">E4*$M$2*2</f>
        <v>1.458</v>
      </c>
      <c r="N4" s="104">
        <f t="shared" si="0"/>
        <v>0</v>
      </c>
      <c r="O4" s="103">
        <f t="shared" si="1"/>
        <v>-371.45800000000014</v>
      </c>
      <c r="P4" s="82">
        <f t="shared" ref="P4:P19" si="9">O4/D4</f>
        <v>-0.46432250000000019</v>
      </c>
      <c r="Q4" s="33">
        <f t="shared" ref="Q4:Q19" si="10">E4*Q$2</f>
        <v>72.900000000000006</v>
      </c>
      <c r="R4" s="34">
        <f t="shared" ref="R4:R19" si="11">G4-($Q$2*G4)</f>
        <v>7.2171000000000003</v>
      </c>
      <c r="S4" s="31">
        <f t="shared" ref="S4:S19" si="12">E4*$S$2</f>
        <v>72.900000000000006</v>
      </c>
      <c r="T4" s="35">
        <f t="shared" ref="T4:T19" si="13">G4+($S$2*G4)</f>
        <v>7.3628999999999998</v>
      </c>
      <c r="U4" s="36">
        <f t="shared" ref="U4:U19" si="14">S3/Q3</f>
        <v>1</v>
      </c>
      <c r="V4" s="77">
        <v>44205.684027777781</v>
      </c>
      <c r="W4" s="77">
        <v>44209.416666608799</v>
      </c>
      <c r="X4" s="72" t="str">
        <f t="shared" ref="X4:X19" si="15">DATEDIF(V4,W4,"YM")&amp;"AY"&amp;DATEDIF(V4,W4,"MD")&amp;"GÜN"&amp;TEXT(W4-V4,"SS")&amp;"SAAT"&amp;TEXT(W4-V4,"SS")&amp;"DAKİKA"</f>
        <v>0AY4GÜN17SAAT17DAKİKA</v>
      </c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</row>
    <row r="5" spans="1:47" x14ac:dyDescent="0.3">
      <c r="A5" s="39"/>
      <c r="B5" s="40">
        <v>1</v>
      </c>
      <c r="C5" s="96">
        <v>800</v>
      </c>
      <c r="D5" s="97">
        <f t="shared" si="2"/>
        <v>800</v>
      </c>
      <c r="E5" s="98">
        <f t="shared" si="3"/>
        <v>7350.5599999999995</v>
      </c>
      <c r="F5" s="39" t="s">
        <v>22</v>
      </c>
      <c r="G5" s="41">
        <v>7.3505599999999998</v>
      </c>
      <c r="H5" s="42">
        <v>6.95</v>
      </c>
      <c r="I5" s="29">
        <f t="shared" si="4"/>
        <v>-5.4493807274547779E-2</v>
      </c>
      <c r="J5" s="30">
        <f t="shared" si="5"/>
        <v>9.1882000000000001</v>
      </c>
      <c r="K5" s="99">
        <f t="shared" si="6"/>
        <v>-400.5599999999996</v>
      </c>
      <c r="L5" s="32">
        <f t="shared" si="7"/>
        <v>-0.50069999999999948</v>
      </c>
      <c r="M5" s="101">
        <f t="shared" si="8"/>
        <v>1.4701119999999999</v>
      </c>
      <c r="N5" s="104">
        <f t="shared" si="0"/>
        <v>0</v>
      </c>
      <c r="O5" s="103">
        <f t="shared" si="1"/>
        <v>-402.03011199999958</v>
      </c>
      <c r="P5" s="82">
        <f t="shared" si="9"/>
        <v>-0.50253763999999945</v>
      </c>
      <c r="Q5" s="33">
        <f t="shared" si="10"/>
        <v>73.505600000000001</v>
      </c>
      <c r="R5" s="34">
        <f t="shared" si="11"/>
        <v>7.2770543999999999</v>
      </c>
      <c r="S5" s="31">
        <f t="shared" si="12"/>
        <v>73.505600000000001</v>
      </c>
      <c r="T5" s="35">
        <f t="shared" si="13"/>
        <v>7.4240655999999996</v>
      </c>
      <c r="U5" s="36">
        <f t="shared" si="14"/>
        <v>1</v>
      </c>
      <c r="V5" s="77">
        <v>44206.684027777781</v>
      </c>
      <c r="W5" s="77">
        <v>44210.416666608799</v>
      </c>
      <c r="X5" s="72" t="str">
        <f t="shared" si="15"/>
        <v>0AY4GÜN17SAAT17DAKİKA</v>
      </c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</row>
    <row r="6" spans="1:47" x14ac:dyDescent="0.3">
      <c r="A6" s="39"/>
      <c r="B6" s="40">
        <v>1</v>
      </c>
      <c r="C6" s="96">
        <v>800</v>
      </c>
      <c r="D6" s="97">
        <f t="shared" si="2"/>
        <v>800</v>
      </c>
      <c r="E6" s="98">
        <f t="shared" si="3"/>
        <v>7285.2300000000005</v>
      </c>
      <c r="F6" s="39" t="s">
        <v>22</v>
      </c>
      <c r="G6" s="41">
        <v>7.2852300000000003</v>
      </c>
      <c r="H6" s="42">
        <v>7.4302200000000003</v>
      </c>
      <c r="I6" s="29">
        <f t="shared" si="4"/>
        <v>1.9901911127033767E-2</v>
      </c>
      <c r="J6" s="30">
        <f t="shared" si="5"/>
        <v>9.1065375</v>
      </c>
      <c r="K6" s="99">
        <f t="shared" si="6"/>
        <v>144.98999999999995</v>
      </c>
      <c r="L6" s="32">
        <f t="shared" si="7"/>
        <v>0.18123749999999994</v>
      </c>
      <c r="M6" s="101">
        <f t="shared" si="8"/>
        <v>1.4570460000000001</v>
      </c>
      <c r="N6" s="104">
        <f t="shared" si="0"/>
        <v>14.498999999999995</v>
      </c>
      <c r="O6" s="103">
        <f t="shared" si="1"/>
        <v>129.03395399999997</v>
      </c>
      <c r="P6" s="82">
        <f t="shared" si="9"/>
        <v>0.16129244249999997</v>
      </c>
      <c r="Q6" s="33">
        <f t="shared" si="10"/>
        <v>72.8523</v>
      </c>
      <c r="R6" s="34">
        <f t="shared" si="11"/>
        <v>7.2123777000000002</v>
      </c>
      <c r="S6" s="31">
        <f t="shared" si="12"/>
        <v>72.8523</v>
      </c>
      <c r="T6" s="35">
        <f t="shared" si="13"/>
        <v>7.3580823000000004</v>
      </c>
      <c r="U6" s="36">
        <f t="shared" si="14"/>
        <v>1</v>
      </c>
      <c r="V6" s="77">
        <v>44207.684027777781</v>
      </c>
      <c r="W6" s="77">
        <v>44211.416666608799</v>
      </c>
      <c r="X6" s="72" t="str">
        <f t="shared" si="15"/>
        <v>0AY4GÜN17SAAT17DAKİKA</v>
      </c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</row>
    <row r="7" spans="1:47" x14ac:dyDescent="0.3">
      <c r="A7" s="39"/>
      <c r="B7" s="40"/>
      <c r="C7" s="91"/>
      <c r="D7" s="97">
        <f t="shared" si="2"/>
        <v>0</v>
      </c>
      <c r="E7" s="98">
        <f t="shared" si="3"/>
        <v>0</v>
      </c>
      <c r="F7" s="39" t="s">
        <v>18</v>
      </c>
      <c r="G7" s="41"/>
      <c r="H7" s="42"/>
      <c r="I7" s="29" t="e">
        <f t="shared" si="4"/>
        <v>#DIV/0!</v>
      </c>
      <c r="J7" s="30" t="e">
        <f t="shared" si="5"/>
        <v>#DIV/0!</v>
      </c>
      <c r="K7" s="99">
        <f t="shared" si="6"/>
        <v>0</v>
      </c>
      <c r="L7" s="32" t="e">
        <f t="shared" si="7"/>
        <v>#DIV/0!</v>
      </c>
      <c r="M7" s="101">
        <f t="shared" si="8"/>
        <v>0</v>
      </c>
      <c r="N7" s="104">
        <f t="shared" si="0"/>
        <v>0</v>
      </c>
      <c r="O7" s="103">
        <f t="shared" si="1"/>
        <v>0</v>
      </c>
      <c r="P7" s="82" t="e">
        <f t="shared" si="9"/>
        <v>#DIV/0!</v>
      </c>
      <c r="Q7" s="33">
        <f t="shared" si="10"/>
        <v>0</v>
      </c>
      <c r="R7" s="34">
        <f t="shared" si="11"/>
        <v>0</v>
      </c>
      <c r="S7" s="31">
        <f t="shared" si="12"/>
        <v>0</v>
      </c>
      <c r="T7" s="35">
        <f t="shared" si="13"/>
        <v>0</v>
      </c>
      <c r="U7" s="36">
        <f t="shared" si="14"/>
        <v>1</v>
      </c>
      <c r="V7" s="77">
        <v>44208.684027777781</v>
      </c>
      <c r="W7" s="77">
        <v>44212.416666608799</v>
      </c>
      <c r="X7" s="72" t="str">
        <f t="shared" si="15"/>
        <v>0AY4GÜN17SAAT17DAKİKA</v>
      </c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</row>
    <row r="8" spans="1:47" x14ac:dyDescent="0.3">
      <c r="A8" s="39"/>
      <c r="B8" s="40"/>
      <c r="C8" s="91"/>
      <c r="D8" s="97">
        <f t="shared" si="2"/>
        <v>0</v>
      </c>
      <c r="E8" s="98">
        <f t="shared" si="3"/>
        <v>0</v>
      </c>
      <c r="F8" s="39" t="s">
        <v>18</v>
      </c>
      <c r="G8" s="41"/>
      <c r="H8" s="42"/>
      <c r="I8" s="29" t="e">
        <f t="shared" si="4"/>
        <v>#DIV/0!</v>
      </c>
      <c r="J8" s="30" t="e">
        <f t="shared" si="5"/>
        <v>#DIV/0!</v>
      </c>
      <c r="K8" s="99">
        <f t="shared" si="6"/>
        <v>0</v>
      </c>
      <c r="L8" s="32" t="e">
        <f t="shared" si="7"/>
        <v>#DIV/0!</v>
      </c>
      <c r="M8" s="101">
        <f t="shared" si="8"/>
        <v>0</v>
      </c>
      <c r="N8" s="104">
        <f t="shared" si="0"/>
        <v>0</v>
      </c>
      <c r="O8" s="103">
        <f t="shared" si="1"/>
        <v>0</v>
      </c>
      <c r="P8" s="82" t="e">
        <f t="shared" si="9"/>
        <v>#DIV/0!</v>
      </c>
      <c r="Q8" s="33">
        <f t="shared" si="10"/>
        <v>0</v>
      </c>
      <c r="R8" s="34">
        <f t="shared" si="11"/>
        <v>0</v>
      </c>
      <c r="S8" s="31">
        <f t="shared" si="12"/>
        <v>0</v>
      </c>
      <c r="T8" s="35">
        <f t="shared" si="13"/>
        <v>0</v>
      </c>
      <c r="U8" s="36" t="e">
        <f t="shared" si="14"/>
        <v>#DIV/0!</v>
      </c>
      <c r="V8" s="77">
        <v>44209.684027777781</v>
      </c>
      <c r="W8" s="77">
        <v>44213.416666608799</v>
      </c>
      <c r="X8" s="72" t="str">
        <f t="shared" si="15"/>
        <v>0AY4GÜN17SAAT17DAKİKA</v>
      </c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</row>
    <row r="9" spans="1:47" x14ac:dyDescent="0.3">
      <c r="A9" s="39"/>
      <c r="B9" s="40"/>
      <c r="C9" s="91"/>
      <c r="D9" s="97">
        <f t="shared" si="2"/>
        <v>0</v>
      </c>
      <c r="E9" s="98">
        <f t="shared" si="3"/>
        <v>0</v>
      </c>
      <c r="F9" s="39" t="s">
        <v>18</v>
      </c>
      <c r="G9" s="41"/>
      <c r="H9" s="42"/>
      <c r="I9" s="29" t="e">
        <f t="shared" si="4"/>
        <v>#DIV/0!</v>
      </c>
      <c r="J9" s="30" t="e">
        <f t="shared" si="5"/>
        <v>#DIV/0!</v>
      </c>
      <c r="K9" s="99">
        <f t="shared" si="6"/>
        <v>0</v>
      </c>
      <c r="L9" s="32" t="e">
        <f t="shared" si="7"/>
        <v>#DIV/0!</v>
      </c>
      <c r="M9" s="101">
        <f t="shared" si="8"/>
        <v>0</v>
      </c>
      <c r="N9" s="104">
        <f t="shared" si="0"/>
        <v>0</v>
      </c>
      <c r="O9" s="103">
        <f t="shared" si="1"/>
        <v>0</v>
      </c>
      <c r="P9" s="82" t="e">
        <f t="shared" si="9"/>
        <v>#DIV/0!</v>
      </c>
      <c r="Q9" s="33">
        <f t="shared" si="10"/>
        <v>0</v>
      </c>
      <c r="R9" s="34">
        <f t="shared" si="11"/>
        <v>0</v>
      </c>
      <c r="S9" s="31">
        <f t="shared" si="12"/>
        <v>0</v>
      </c>
      <c r="T9" s="35">
        <f t="shared" si="13"/>
        <v>0</v>
      </c>
      <c r="U9" s="36" t="e">
        <f t="shared" si="14"/>
        <v>#DIV/0!</v>
      </c>
      <c r="V9" s="77">
        <v>44210.684027777781</v>
      </c>
      <c r="W9" s="77">
        <v>44214.416666608799</v>
      </c>
      <c r="X9" s="72" t="str">
        <f t="shared" si="15"/>
        <v>0AY4GÜN17SAAT17DAKİKA</v>
      </c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</row>
    <row r="10" spans="1:47" x14ac:dyDescent="0.3">
      <c r="A10" s="39"/>
      <c r="B10" s="40"/>
      <c r="C10" s="91"/>
      <c r="D10" s="97">
        <f t="shared" si="2"/>
        <v>0</v>
      </c>
      <c r="E10" s="98">
        <f t="shared" si="3"/>
        <v>0</v>
      </c>
      <c r="F10" s="39" t="s">
        <v>18</v>
      </c>
      <c r="G10" s="41"/>
      <c r="H10" s="42"/>
      <c r="I10" s="29" t="e">
        <f t="shared" si="4"/>
        <v>#DIV/0!</v>
      </c>
      <c r="J10" s="30" t="e">
        <f t="shared" si="5"/>
        <v>#DIV/0!</v>
      </c>
      <c r="K10" s="99">
        <f t="shared" si="6"/>
        <v>0</v>
      </c>
      <c r="L10" s="32" t="e">
        <f t="shared" si="7"/>
        <v>#DIV/0!</v>
      </c>
      <c r="M10" s="101">
        <f t="shared" si="8"/>
        <v>0</v>
      </c>
      <c r="N10" s="104">
        <f t="shared" si="0"/>
        <v>0</v>
      </c>
      <c r="O10" s="103">
        <f t="shared" si="1"/>
        <v>0</v>
      </c>
      <c r="P10" s="82" t="e">
        <f t="shared" si="9"/>
        <v>#DIV/0!</v>
      </c>
      <c r="Q10" s="33">
        <f t="shared" si="10"/>
        <v>0</v>
      </c>
      <c r="R10" s="34">
        <f t="shared" si="11"/>
        <v>0</v>
      </c>
      <c r="S10" s="31">
        <f t="shared" si="12"/>
        <v>0</v>
      </c>
      <c r="T10" s="35">
        <f t="shared" si="13"/>
        <v>0</v>
      </c>
      <c r="U10" s="36" t="e">
        <f t="shared" si="14"/>
        <v>#DIV/0!</v>
      </c>
      <c r="V10" s="77">
        <v>44211.684027777781</v>
      </c>
      <c r="W10" s="77">
        <v>44215.416666608799</v>
      </c>
      <c r="X10" s="72" t="str">
        <f t="shared" si="15"/>
        <v>0AY4GÜN17SAAT17DAKİKA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</row>
    <row r="11" spans="1:47" x14ac:dyDescent="0.3">
      <c r="A11" s="39"/>
      <c r="B11" s="40"/>
      <c r="C11" s="91"/>
      <c r="D11" s="97">
        <f t="shared" si="2"/>
        <v>0</v>
      </c>
      <c r="E11" s="98">
        <f t="shared" si="3"/>
        <v>0</v>
      </c>
      <c r="F11" s="39" t="s">
        <v>18</v>
      </c>
      <c r="G11" s="41"/>
      <c r="H11" s="42"/>
      <c r="I11" s="29" t="e">
        <f t="shared" si="4"/>
        <v>#DIV/0!</v>
      </c>
      <c r="J11" s="30" t="e">
        <f t="shared" si="5"/>
        <v>#DIV/0!</v>
      </c>
      <c r="K11" s="99">
        <f t="shared" si="6"/>
        <v>0</v>
      </c>
      <c r="L11" s="32" t="e">
        <f t="shared" si="7"/>
        <v>#DIV/0!</v>
      </c>
      <c r="M11" s="101">
        <f t="shared" si="8"/>
        <v>0</v>
      </c>
      <c r="N11" s="104">
        <f t="shared" si="0"/>
        <v>0</v>
      </c>
      <c r="O11" s="103">
        <f t="shared" si="1"/>
        <v>0</v>
      </c>
      <c r="P11" s="82" t="e">
        <f t="shared" si="9"/>
        <v>#DIV/0!</v>
      </c>
      <c r="Q11" s="33">
        <f t="shared" si="10"/>
        <v>0</v>
      </c>
      <c r="R11" s="34">
        <f t="shared" si="11"/>
        <v>0</v>
      </c>
      <c r="S11" s="31">
        <f t="shared" si="12"/>
        <v>0</v>
      </c>
      <c r="T11" s="35">
        <f t="shared" si="13"/>
        <v>0</v>
      </c>
      <c r="U11" s="36" t="e">
        <f t="shared" si="14"/>
        <v>#DIV/0!</v>
      </c>
      <c r="V11" s="77">
        <v>44212.684027777781</v>
      </c>
      <c r="W11" s="77">
        <v>44216.416666608799</v>
      </c>
      <c r="X11" s="72" t="str">
        <f t="shared" si="15"/>
        <v>0AY4GÜN17SAAT17DAKİKA</v>
      </c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</row>
    <row r="12" spans="1:47" x14ac:dyDescent="0.3">
      <c r="A12" s="39"/>
      <c r="B12" s="40"/>
      <c r="C12" s="91"/>
      <c r="D12" s="97">
        <f t="shared" si="2"/>
        <v>0</v>
      </c>
      <c r="E12" s="98">
        <f t="shared" si="3"/>
        <v>0</v>
      </c>
      <c r="F12" s="39" t="s">
        <v>18</v>
      </c>
      <c r="G12" s="41"/>
      <c r="H12" s="42"/>
      <c r="I12" s="29" t="e">
        <f t="shared" si="4"/>
        <v>#DIV/0!</v>
      </c>
      <c r="J12" s="30" t="e">
        <f t="shared" si="5"/>
        <v>#DIV/0!</v>
      </c>
      <c r="K12" s="99">
        <f t="shared" si="6"/>
        <v>0</v>
      </c>
      <c r="L12" s="32" t="e">
        <f t="shared" si="7"/>
        <v>#DIV/0!</v>
      </c>
      <c r="M12" s="101">
        <f t="shared" si="8"/>
        <v>0</v>
      </c>
      <c r="N12" s="104">
        <f t="shared" si="0"/>
        <v>0</v>
      </c>
      <c r="O12" s="103">
        <f t="shared" si="1"/>
        <v>0</v>
      </c>
      <c r="P12" s="82" t="e">
        <f t="shared" si="9"/>
        <v>#DIV/0!</v>
      </c>
      <c r="Q12" s="33">
        <f t="shared" si="10"/>
        <v>0</v>
      </c>
      <c r="R12" s="34">
        <f t="shared" si="11"/>
        <v>0</v>
      </c>
      <c r="S12" s="31">
        <f t="shared" si="12"/>
        <v>0</v>
      </c>
      <c r="T12" s="35">
        <f t="shared" si="13"/>
        <v>0</v>
      </c>
      <c r="U12" s="36" t="e">
        <f t="shared" si="14"/>
        <v>#DIV/0!</v>
      </c>
      <c r="V12" s="77">
        <v>44213.684027777781</v>
      </c>
      <c r="W12" s="77">
        <v>44217.416666608799</v>
      </c>
      <c r="X12" s="72" t="str">
        <f t="shared" si="15"/>
        <v>0AY4GÜN17SAAT17DAKİKA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</row>
    <row r="13" spans="1:47" x14ac:dyDescent="0.3">
      <c r="A13" s="39"/>
      <c r="B13" s="40"/>
      <c r="C13" s="91"/>
      <c r="D13" s="97">
        <f t="shared" si="2"/>
        <v>0</v>
      </c>
      <c r="E13" s="98">
        <f t="shared" si="3"/>
        <v>0</v>
      </c>
      <c r="F13" s="39" t="s">
        <v>18</v>
      </c>
      <c r="G13" s="41"/>
      <c r="H13" s="42"/>
      <c r="I13" s="29" t="e">
        <f t="shared" si="4"/>
        <v>#DIV/0!</v>
      </c>
      <c r="J13" s="30" t="e">
        <f t="shared" si="5"/>
        <v>#DIV/0!</v>
      </c>
      <c r="K13" s="99">
        <f t="shared" si="6"/>
        <v>0</v>
      </c>
      <c r="L13" s="32" t="e">
        <f t="shared" si="7"/>
        <v>#DIV/0!</v>
      </c>
      <c r="M13" s="101">
        <f t="shared" si="8"/>
        <v>0</v>
      </c>
      <c r="N13" s="104">
        <f t="shared" si="0"/>
        <v>0</v>
      </c>
      <c r="O13" s="103">
        <f t="shared" si="1"/>
        <v>0</v>
      </c>
      <c r="P13" s="82" t="e">
        <f t="shared" si="9"/>
        <v>#DIV/0!</v>
      </c>
      <c r="Q13" s="33">
        <f t="shared" si="10"/>
        <v>0</v>
      </c>
      <c r="R13" s="34">
        <f t="shared" si="11"/>
        <v>0</v>
      </c>
      <c r="S13" s="31">
        <f t="shared" si="12"/>
        <v>0</v>
      </c>
      <c r="T13" s="35">
        <f t="shared" si="13"/>
        <v>0</v>
      </c>
      <c r="U13" s="36" t="e">
        <f t="shared" si="14"/>
        <v>#DIV/0!</v>
      </c>
      <c r="V13" s="77">
        <v>44214.684027777781</v>
      </c>
      <c r="W13" s="77">
        <v>44218.416666608799</v>
      </c>
      <c r="X13" s="72" t="str">
        <f t="shared" si="15"/>
        <v>0AY4GÜN17SAAT17DAKİKA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</row>
    <row r="14" spans="1:47" x14ac:dyDescent="0.3">
      <c r="A14" s="39"/>
      <c r="B14" s="40"/>
      <c r="C14" s="91"/>
      <c r="D14" s="97">
        <f t="shared" si="2"/>
        <v>0</v>
      </c>
      <c r="E14" s="98">
        <f t="shared" si="3"/>
        <v>0</v>
      </c>
      <c r="F14" s="39" t="s">
        <v>18</v>
      </c>
      <c r="G14" s="41"/>
      <c r="H14" s="42"/>
      <c r="I14" s="29" t="e">
        <f t="shared" si="4"/>
        <v>#DIV/0!</v>
      </c>
      <c r="J14" s="30" t="e">
        <f t="shared" si="5"/>
        <v>#DIV/0!</v>
      </c>
      <c r="K14" s="99">
        <f t="shared" si="6"/>
        <v>0</v>
      </c>
      <c r="L14" s="32" t="e">
        <f t="shared" si="7"/>
        <v>#DIV/0!</v>
      </c>
      <c r="M14" s="101">
        <f t="shared" si="8"/>
        <v>0</v>
      </c>
      <c r="N14" s="104">
        <f t="shared" si="0"/>
        <v>0</v>
      </c>
      <c r="O14" s="103">
        <f t="shared" si="1"/>
        <v>0</v>
      </c>
      <c r="P14" s="82" t="e">
        <f t="shared" si="9"/>
        <v>#DIV/0!</v>
      </c>
      <c r="Q14" s="33">
        <f t="shared" si="10"/>
        <v>0</v>
      </c>
      <c r="R14" s="34">
        <f t="shared" si="11"/>
        <v>0</v>
      </c>
      <c r="S14" s="31">
        <f t="shared" si="12"/>
        <v>0</v>
      </c>
      <c r="T14" s="35">
        <f t="shared" si="13"/>
        <v>0</v>
      </c>
      <c r="U14" s="36" t="e">
        <f t="shared" si="14"/>
        <v>#DIV/0!</v>
      </c>
      <c r="V14" s="77">
        <v>44215.684027777781</v>
      </c>
      <c r="W14" s="77">
        <v>44219.416666608799</v>
      </c>
      <c r="X14" s="72" t="str">
        <f t="shared" si="15"/>
        <v>0AY4GÜN17SAAT17DAKİKA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</row>
    <row r="15" spans="1:47" x14ac:dyDescent="0.3">
      <c r="A15" s="39"/>
      <c r="B15" s="40"/>
      <c r="C15" s="91"/>
      <c r="D15" s="97">
        <f t="shared" si="2"/>
        <v>0</v>
      </c>
      <c r="E15" s="98">
        <f t="shared" si="3"/>
        <v>0</v>
      </c>
      <c r="F15" s="39" t="s">
        <v>18</v>
      </c>
      <c r="G15" s="41"/>
      <c r="H15" s="42"/>
      <c r="I15" s="29" t="e">
        <f t="shared" si="4"/>
        <v>#DIV/0!</v>
      </c>
      <c r="J15" s="30" t="e">
        <f t="shared" si="5"/>
        <v>#DIV/0!</v>
      </c>
      <c r="K15" s="99">
        <f t="shared" si="6"/>
        <v>0</v>
      </c>
      <c r="L15" s="32" t="e">
        <f t="shared" si="7"/>
        <v>#DIV/0!</v>
      </c>
      <c r="M15" s="101">
        <f t="shared" si="8"/>
        <v>0</v>
      </c>
      <c r="N15" s="104">
        <f t="shared" si="0"/>
        <v>0</v>
      </c>
      <c r="O15" s="103">
        <f t="shared" si="1"/>
        <v>0</v>
      </c>
      <c r="P15" s="82" t="e">
        <f t="shared" si="9"/>
        <v>#DIV/0!</v>
      </c>
      <c r="Q15" s="33">
        <f t="shared" si="10"/>
        <v>0</v>
      </c>
      <c r="R15" s="34">
        <f t="shared" si="11"/>
        <v>0</v>
      </c>
      <c r="S15" s="31">
        <f t="shared" si="12"/>
        <v>0</v>
      </c>
      <c r="T15" s="35">
        <f t="shared" si="13"/>
        <v>0</v>
      </c>
      <c r="U15" s="36" t="e">
        <f t="shared" si="14"/>
        <v>#DIV/0!</v>
      </c>
      <c r="V15" s="77">
        <v>44216.684027777781</v>
      </c>
      <c r="W15" s="77">
        <v>44220.416666608799</v>
      </c>
      <c r="X15" s="72" t="str">
        <f t="shared" si="15"/>
        <v>0AY4GÜN17SAAT17DAKİKA</v>
      </c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</row>
    <row r="16" spans="1:47" x14ac:dyDescent="0.3">
      <c r="A16" s="39"/>
      <c r="B16" s="40"/>
      <c r="C16" s="91"/>
      <c r="D16" s="97">
        <f t="shared" si="2"/>
        <v>0</v>
      </c>
      <c r="E16" s="98">
        <f t="shared" si="3"/>
        <v>0</v>
      </c>
      <c r="F16" s="39" t="s">
        <v>18</v>
      </c>
      <c r="G16" s="41"/>
      <c r="H16" s="42"/>
      <c r="I16" s="29" t="e">
        <f t="shared" si="4"/>
        <v>#DIV/0!</v>
      </c>
      <c r="J16" s="30" t="e">
        <f t="shared" si="5"/>
        <v>#DIV/0!</v>
      </c>
      <c r="K16" s="99">
        <f t="shared" si="6"/>
        <v>0</v>
      </c>
      <c r="L16" s="32" t="e">
        <f t="shared" si="7"/>
        <v>#DIV/0!</v>
      </c>
      <c r="M16" s="101">
        <f t="shared" si="8"/>
        <v>0</v>
      </c>
      <c r="N16" s="104">
        <f t="shared" si="0"/>
        <v>0</v>
      </c>
      <c r="O16" s="103">
        <f t="shared" si="1"/>
        <v>0</v>
      </c>
      <c r="P16" s="82" t="e">
        <f t="shared" si="9"/>
        <v>#DIV/0!</v>
      </c>
      <c r="Q16" s="33">
        <f t="shared" si="10"/>
        <v>0</v>
      </c>
      <c r="R16" s="34">
        <f t="shared" si="11"/>
        <v>0</v>
      </c>
      <c r="S16" s="31">
        <f t="shared" si="12"/>
        <v>0</v>
      </c>
      <c r="T16" s="35">
        <f t="shared" si="13"/>
        <v>0</v>
      </c>
      <c r="U16" s="36" t="e">
        <f t="shared" si="14"/>
        <v>#DIV/0!</v>
      </c>
      <c r="V16" s="77">
        <v>44217.684027777781</v>
      </c>
      <c r="W16" s="77">
        <v>44221.416666608799</v>
      </c>
      <c r="X16" s="72" t="str">
        <f t="shared" si="15"/>
        <v>0AY4GÜN17SAAT17DAKİKA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</row>
    <row r="17" spans="1:47" x14ac:dyDescent="0.3">
      <c r="A17" s="39"/>
      <c r="B17" s="40"/>
      <c r="C17" s="91"/>
      <c r="D17" s="97">
        <f t="shared" si="2"/>
        <v>0</v>
      </c>
      <c r="E17" s="98">
        <f t="shared" si="3"/>
        <v>0</v>
      </c>
      <c r="F17" s="39" t="s">
        <v>18</v>
      </c>
      <c r="G17" s="41"/>
      <c r="H17" s="42"/>
      <c r="I17" s="29" t="e">
        <f t="shared" si="4"/>
        <v>#DIV/0!</v>
      </c>
      <c r="J17" s="30" t="e">
        <f t="shared" si="5"/>
        <v>#DIV/0!</v>
      </c>
      <c r="K17" s="99">
        <f t="shared" si="6"/>
        <v>0</v>
      </c>
      <c r="L17" s="32" t="e">
        <f t="shared" si="7"/>
        <v>#DIV/0!</v>
      </c>
      <c r="M17" s="101">
        <f t="shared" si="8"/>
        <v>0</v>
      </c>
      <c r="N17" s="104">
        <f t="shared" si="0"/>
        <v>0</v>
      </c>
      <c r="O17" s="103">
        <f t="shared" si="1"/>
        <v>0</v>
      </c>
      <c r="P17" s="82" t="e">
        <f t="shared" si="9"/>
        <v>#DIV/0!</v>
      </c>
      <c r="Q17" s="33">
        <f t="shared" si="10"/>
        <v>0</v>
      </c>
      <c r="R17" s="34">
        <f t="shared" si="11"/>
        <v>0</v>
      </c>
      <c r="S17" s="31">
        <f t="shared" si="12"/>
        <v>0</v>
      </c>
      <c r="T17" s="35">
        <f t="shared" si="13"/>
        <v>0</v>
      </c>
      <c r="U17" s="36" t="e">
        <f t="shared" si="14"/>
        <v>#DIV/0!</v>
      </c>
      <c r="V17" s="77">
        <v>44218.684027777781</v>
      </c>
      <c r="W17" s="77">
        <v>44222.416666608799</v>
      </c>
      <c r="X17" s="72" t="str">
        <f t="shared" si="15"/>
        <v>0AY4GÜN17SAAT17DAKİKA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</row>
    <row r="18" spans="1:47" x14ac:dyDescent="0.3">
      <c r="A18" s="39"/>
      <c r="B18" s="40"/>
      <c r="C18" s="91"/>
      <c r="D18" s="97">
        <f t="shared" si="2"/>
        <v>0</v>
      </c>
      <c r="E18" s="98">
        <f t="shared" si="3"/>
        <v>0</v>
      </c>
      <c r="F18" s="39" t="s">
        <v>18</v>
      </c>
      <c r="G18" s="41"/>
      <c r="H18" s="42"/>
      <c r="I18" s="29" t="e">
        <f t="shared" si="4"/>
        <v>#DIV/0!</v>
      </c>
      <c r="J18" s="30" t="e">
        <f t="shared" si="5"/>
        <v>#DIV/0!</v>
      </c>
      <c r="K18" s="99">
        <f t="shared" si="6"/>
        <v>0</v>
      </c>
      <c r="L18" s="32" t="e">
        <f t="shared" si="7"/>
        <v>#DIV/0!</v>
      </c>
      <c r="M18" s="101">
        <f t="shared" si="8"/>
        <v>0</v>
      </c>
      <c r="N18" s="104">
        <f t="shared" si="0"/>
        <v>0</v>
      </c>
      <c r="O18" s="103">
        <f t="shared" si="1"/>
        <v>0</v>
      </c>
      <c r="P18" s="82" t="e">
        <f t="shared" si="9"/>
        <v>#DIV/0!</v>
      </c>
      <c r="Q18" s="33">
        <f t="shared" si="10"/>
        <v>0</v>
      </c>
      <c r="R18" s="34">
        <f t="shared" si="11"/>
        <v>0</v>
      </c>
      <c r="S18" s="31">
        <f t="shared" si="12"/>
        <v>0</v>
      </c>
      <c r="T18" s="35">
        <f t="shared" si="13"/>
        <v>0</v>
      </c>
      <c r="U18" s="36" t="e">
        <f t="shared" si="14"/>
        <v>#DIV/0!</v>
      </c>
      <c r="V18" s="77">
        <v>44219.684027777781</v>
      </c>
      <c r="W18" s="77">
        <v>44223.416666608799</v>
      </c>
      <c r="X18" s="72" t="str">
        <f t="shared" si="15"/>
        <v>0AY4GÜN17SAAT17DAKİKA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</row>
    <row r="19" spans="1:47" ht="15" thickBot="1" x14ac:dyDescent="0.35">
      <c r="A19" s="39"/>
      <c r="B19" s="40"/>
      <c r="C19" s="91"/>
      <c r="D19" s="97">
        <f t="shared" si="2"/>
        <v>0</v>
      </c>
      <c r="E19" s="98">
        <f t="shared" si="3"/>
        <v>0</v>
      </c>
      <c r="F19" s="39" t="s">
        <v>18</v>
      </c>
      <c r="G19" s="41"/>
      <c r="H19" s="42"/>
      <c r="I19" s="29" t="e">
        <f t="shared" si="4"/>
        <v>#DIV/0!</v>
      </c>
      <c r="J19" s="30" t="e">
        <f t="shared" si="5"/>
        <v>#DIV/0!</v>
      </c>
      <c r="K19" s="99">
        <f t="shared" si="6"/>
        <v>0</v>
      </c>
      <c r="L19" s="32" t="e">
        <f t="shared" si="7"/>
        <v>#DIV/0!</v>
      </c>
      <c r="M19" s="101">
        <f t="shared" si="8"/>
        <v>0</v>
      </c>
      <c r="N19" s="104">
        <f t="shared" si="0"/>
        <v>0</v>
      </c>
      <c r="O19" s="103">
        <f t="shared" si="1"/>
        <v>0</v>
      </c>
      <c r="P19" s="83" t="e">
        <f t="shared" si="9"/>
        <v>#DIV/0!</v>
      </c>
      <c r="Q19" s="33">
        <f t="shared" si="10"/>
        <v>0</v>
      </c>
      <c r="R19" s="34">
        <f t="shared" si="11"/>
        <v>0</v>
      </c>
      <c r="S19" s="31">
        <f t="shared" si="12"/>
        <v>0</v>
      </c>
      <c r="T19" s="35">
        <f t="shared" si="13"/>
        <v>0</v>
      </c>
      <c r="U19" s="36" t="e">
        <f t="shared" si="14"/>
        <v>#DIV/0!</v>
      </c>
      <c r="V19" s="78">
        <v>44220.684027777781</v>
      </c>
      <c r="W19" s="78">
        <v>44224.416666608799</v>
      </c>
      <c r="X19" s="73" t="str">
        <f t="shared" si="15"/>
        <v>0AY4GÜN17SAAT17DAKİKA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</row>
    <row r="20" spans="1:47" ht="15" thickBot="1" x14ac:dyDescent="0.35">
      <c r="A20" s="37" t="s">
        <v>40</v>
      </c>
      <c r="B20" s="138"/>
      <c r="C20" s="138"/>
      <c r="D20" s="138"/>
      <c r="E20" s="100">
        <f>SUM(E3:E19)</f>
        <v>30425.789999999997</v>
      </c>
      <c r="F20" s="138"/>
      <c r="G20" s="138"/>
      <c r="H20" s="138"/>
      <c r="I20" s="138"/>
      <c r="J20" s="138"/>
      <c r="K20" s="100">
        <f>SUM(K3:K19)</f>
        <v>584.43000000000029</v>
      </c>
      <c r="L20" s="138"/>
      <c r="M20" s="100">
        <f>SUM(M3:M19)</f>
        <v>6.0851579999999998</v>
      </c>
      <c r="N20" s="105">
        <f>SUM(N3:N19)</f>
        <v>135.499</v>
      </c>
      <c r="O20" s="100">
        <f>SUM(O3:O19)</f>
        <v>442.84584200000029</v>
      </c>
      <c r="P20" s="137"/>
      <c r="Q20" s="138"/>
      <c r="R20" s="138"/>
      <c r="S20" s="138"/>
      <c r="T20" s="138"/>
      <c r="U20" s="1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</row>
    <row r="21" spans="1:47" ht="15" thickBot="1" x14ac:dyDescent="0.35">
      <c r="A21" s="38"/>
      <c r="B21" s="38"/>
      <c r="C21" s="38"/>
      <c r="D21" s="136" t="s">
        <v>49</v>
      </c>
      <c r="E21" s="106">
        <f>E20*2</f>
        <v>60851.579999999994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</row>
    <row r="22" spans="1:47" x14ac:dyDescent="0.3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</row>
    <row r="23" spans="1:47" x14ac:dyDescent="0.3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</row>
    <row r="24" spans="1:47" x14ac:dyDescent="0.3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</row>
    <row r="25" spans="1:47" x14ac:dyDescent="0.3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</row>
    <row r="26" spans="1:47" x14ac:dyDescent="0.3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</row>
    <row r="27" spans="1:47" x14ac:dyDescent="0.3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</row>
    <row r="28" spans="1:47" x14ac:dyDescent="0.3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</row>
    <row r="29" spans="1:47" x14ac:dyDescent="0.3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</row>
    <row r="30" spans="1:47" x14ac:dyDescent="0.3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</row>
    <row r="31" spans="1:47" x14ac:dyDescent="0.3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</row>
    <row r="32" spans="1:47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</row>
    <row r="33" spans="1:47" x14ac:dyDescent="0.3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</row>
    <row r="34" spans="1:47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</row>
    <row r="35" spans="1:47" x14ac:dyDescent="0.3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</row>
    <row r="36" spans="1:47" x14ac:dyDescent="0.3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</row>
    <row r="37" spans="1:47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</row>
    <row r="38" spans="1:47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</row>
    <row r="39" spans="1:47" x14ac:dyDescent="0.3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</row>
    <row r="40" spans="1:47" x14ac:dyDescent="0.3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</row>
    <row r="41" spans="1:47" x14ac:dyDescent="0.3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</row>
    <row r="42" spans="1:47" x14ac:dyDescent="0.3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x14ac:dyDescent="0.3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  <row r="44" spans="1:47" x14ac:dyDescent="0.3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</row>
    <row r="45" spans="1:47" x14ac:dyDescent="0.3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7" x14ac:dyDescent="0.3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</row>
    <row r="47" spans="1:47" x14ac:dyDescent="0.3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</row>
    <row r="48" spans="1:47" x14ac:dyDescent="0.3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</row>
    <row r="49" spans="1:47" x14ac:dyDescent="0.3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</row>
    <row r="50" spans="1:47" x14ac:dyDescent="0.3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</row>
    <row r="51" spans="1:47" x14ac:dyDescent="0.3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</row>
    <row r="52" spans="1:47" x14ac:dyDescent="0.3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</row>
    <row r="53" spans="1:47" x14ac:dyDescent="0.3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</row>
    <row r="54" spans="1:47" x14ac:dyDescent="0.3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</row>
    <row r="55" spans="1:47" x14ac:dyDescent="0.3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</row>
    <row r="56" spans="1:47" x14ac:dyDescent="0.3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</row>
    <row r="57" spans="1:47" x14ac:dyDescent="0.3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</row>
    <row r="58" spans="1:47" x14ac:dyDescent="0.3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</row>
    <row r="59" spans="1:47" x14ac:dyDescent="0.3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</row>
    <row r="60" spans="1:47" x14ac:dyDescent="0.3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</row>
    <row r="61" spans="1:47" x14ac:dyDescent="0.3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</row>
    <row r="62" spans="1:47" x14ac:dyDescent="0.3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</row>
    <row r="63" spans="1:47" x14ac:dyDescent="0.3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</row>
    <row r="64" spans="1:47" x14ac:dyDescent="0.3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</row>
    <row r="65" spans="1:47" x14ac:dyDescent="0.3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</row>
    <row r="66" spans="1:47" x14ac:dyDescent="0.3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</row>
    <row r="67" spans="1:47" x14ac:dyDescent="0.3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</row>
    <row r="68" spans="1:47" x14ac:dyDescent="0.3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</row>
    <row r="69" spans="1:47" x14ac:dyDescent="0.3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</row>
    <row r="70" spans="1:47" x14ac:dyDescent="0.3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</row>
    <row r="71" spans="1:47" x14ac:dyDescent="0.3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</row>
    <row r="72" spans="1:47" x14ac:dyDescent="0.3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</row>
    <row r="73" spans="1:47" x14ac:dyDescent="0.3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</row>
    <row r="74" spans="1:47" x14ac:dyDescent="0.3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</row>
    <row r="75" spans="1:47" x14ac:dyDescent="0.3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</row>
    <row r="76" spans="1:47" x14ac:dyDescent="0.3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</row>
    <row r="77" spans="1:47" x14ac:dyDescent="0.3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</row>
    <row r="78" spans="1:47" x14ac:dyDescent="0.3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</row>
    <row r="79" spans="1:47" x14ac:dyDescent="0.3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</row>
    <row r="80" spans="1:47" x14ac:dyDescent="0.3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</row>
    <row r="81" spans="1:47" x14ac:dyDescent="0.3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</row>
    <row r="82" spans="1:47" x14ac:dyDescent="0.3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</row>
    <row r="83" spans="1:47" x14ac:dyDescent="0.3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</row>
    <row r="84" spans="1:47" x14ac:dyDescent="0.3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</row>
    <row r="85" spans="1:47" x14ac:dyDescent="0.3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</row>
    <row r="86" spans="1:47" x14ac:dyDescent="0.3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</row>
    <row r="87" spans="1:47" x14ac:dyDescent="0.3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</row>
    <row r="88" spans="1:47" x14ac:dyDescent="0.3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</row>
    <row r="89" spans="1:47" x14ac:dyDescent="0.3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</row>
    <row r="90" spans="1:47" x14ac:dyDescent="0.3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</row>
    <row r="91" spans="1:47" x14ac:dyDescent="0.3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</row>
    <row r="92" spans="1:47" x14ac:dyDescent="0.3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</row>
    <row r="93" spans="1:47" x14ac:dyDescent="0.3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</row>
    <row r="94" spans="1:47" x14ac:dyDescent="0.3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</row>
    <row r="95" spans="1:47" x14ac:dyDescent="0.3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</row>
    <row r="96" spans="1:47" x14ac:dyDescent="0.3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</row>
    <row r="97" spans="1:47" x14ac:dyDescent="0.3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</row>
    <row r="98" spans="1:47" x14ac:dyDescent="0.3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</row>
    <row r="99" spans="1:47" x14ac:dyDescent="0.3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</row>
    <row r="100" spans="1:47" x14ac:dyDescent="0.3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</row>
    <row r="101" spans="1:47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</row>
    <row r="102" spans="1:47" x14ac:dyDescent="0.3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</row>
    <row r="103" spans="1:47" x14ac:dyDescent="0.3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</row>
    <row r="104" spans="1:47" x14ac:dyDescent="0.3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</row>
    <row r="105" spans="1:47" x14ac:dyDescent="0.3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</row>
    <row r="106" spans="1:47" x14ac:dyDescent="0.3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</row>
    <row r="107" spans="1:47" x14ac:dyDescent="0.3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</row>
    <row r="108" spans="1:47" x14ac:dyDescent="0.3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</row>
    <row r="109" spans="1:47" x14ac:dyDescent="0.3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</row>
    <row r="110" spans="1:47" x14ac:dyDescent="0.3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</row>
    <row r="111" spans="1:47" x14ac:dyDescent="0.3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</row>
    <row r="112" spans="1:47" x14ac:dyDescent="0.3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</row>
    <row r="113" spans="1:47" x14ac:dyDescent="0.3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</row>
    <row r="114" spans="1:47" x14ac:dyDescent="0.3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</row>
    <row r="115" spans="1:47" x14ac:dyDescent="0.3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</row>
    <row r="116" spans="1:47" x14ac:dyDescent="0.3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</row>
    <row r="117" spans="1:47" x14ac:dyDescent="0.3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</row>
    <row r="118" spans="1:47" x14ac:dyDescent="0.3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</row>
    <row r="119" spans="1:47" x14ac:dyDescent="0.3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</row>
    <row r="120" spans="1:47" x14ac:dyDescent="0.3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</row>
    <row r="121" spans="1:47" x14ac:dyDescent="0.3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</row>
    <row r="122" spans="1:47" x14ac:dyDescent="0.3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</row>
    <row r="123" spans="1:47" x14ac:dyDescent="0.3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</row>
    <row r="124" spans="1:47" x14ac:dyDescent="0.3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</row>
    <row r="125" spans="1:47" x14ac:dyDescent="0.3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</row>
    <row r="126" spans="1:47" x14ac:dyDescent="0.3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</row>
    <row r="127" spans="1:47" x14ac:dyDescent="0.3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</row>
    <row r="128" spans="1:47" x14ac:dyDescent="0.3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</row>
    <row r="129" spans="1:47" x14ac:dyDescent="0.3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</row>
    <row r="130" spans="1:47" x14ac:dyDescent="0.3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</row>
    <row r="131" spans="1:47" x14ac:dyDescent="0.3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</row>
    <row r="132" spans="1:47" x14ac:dyDescent="0.3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</row>
    <row r="133" spans="1:47" x14ac:dyDescent="0.3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</row>
    <row r="134" spans="1:47" x14ac:dyDescent="0.3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</row>
    <row r="135" spans="1:47" x14ac:dyDescent="0.3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</row>
    <row r="136" spans="1:47" x14ac:dyDescent="0.3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</row>
    <row r="137" spans="1:47" x14ac:dyDescent="0.3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</row>
    <row r="138" spans="1:47" x14ac:dyDescent="0.3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</row>
    <row r="139" spans="1:47" x14ac:dyDescent="0.3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</row>
    <row r="140" spans="1:47" x14ac:dyDescent="0.3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</row>
    <row r="141" spans="1:47" x14ac:dyDescent="0.3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</row>
    <row r="142" spans="1:47" x14ac:dyDescent="0.3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</row>
    <row r="143" spans="1:47" x14ac:dyDescent="0.3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</row>
    <row r="144" spans="1:47" x14ac:dyDescent="0.3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</row>
    <row r="145" spans="1:47" x14ac:dyDescent="0.3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</row>
    <row r="146" spans="1:47" x14ac:dyDescent="0.3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</row>
    <row r="147" spans="1:47" x14ac:dyDescent="0.3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</row>
    <row r="148" spans="1:47" x14ac:dyDescent="0.3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</row>
    <row r="149" spans="1:47" x14ac:dyDescent="0.3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</row>
    <row r="150" spans="1:47" x14ac:dyDescent="0.3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</row>
    <row r="151" spans="1:47" x14ac:dyDescent="0.3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</row>
    <row r="152" spans="1:47" x14ac:dyDescent="0.3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</row>
    <row r="153" spans="1:47" x14ac:dyDescent="0.3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</row>
    <row r="154" spans="1:47" x14ac:dyDescent="0.3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</row>
    <row r="155" spans="1:47" x14ac:dyDescent="0.3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</row>
    <row r="156" spans="1:47" x14ac:dyDescent="0.3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</row>
    <row r="157" spans="1:47" x14ac:dyDescent="0.3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</row>
    <row r="158" spans="1:47" x14ac:dyDescent="0.3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</row>
    <row r="159" spans="1:47" x14ac:dyDescent="0.3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</row>
    <row r="160" spans="1:47" x14ac:dyDescent="0.3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</row>
    <row r="161" spans="1:47" x14ac:dyDescent="0.3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</row>
    <row r="162" spans="1:47" x14ac:dyDescent="0.3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</row>
    <row r="163" spans="1:47" x14ac:dyDescent="0.3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</row>
    <row r="164" spans="1:47" x14ac:dyDescent="0.3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</row>
    <row r="165" spans="1:47" x14ac:dyDescent="0.3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</row>
    <row r="166" spans="1:47" x14ac:dyDescent="0.3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</row>
    <row r="167" spans="1:47" x14ac:dyDescent="0.3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</row>
    <row r="168" spans="1:47" x14ac:dyDescent="0.3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</row>
    <row r="169" spans="1:47" x14ac:dyDescent="0.3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</row>
    <row r="170" spans="1:47" x14ac:dyDescent="0.3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</row>
    <row r="171" spans="1:47" x14ac:dyDescent="0.3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</row>
    <row r="172" spans="1:47" x14ac:dyDescent="0.3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</row>
    <row r="173" spans="1:47" x14ac:dyDescent="0.3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</row>
    <row r="174" spans="1:47" x14ac:dyDescent="0.3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</row>
    <row r="175" spans="1:47" x14ac:dyDescent="0.3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</row>
    <row r="176" spans="1:47" x14ac:dyDescent="0.3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</row>
    <row r="177" spans="1:47" x14ac:dyDescent="0.3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</row>
    <row r="178" spans="1:47" x14ac:dyDescent="0.3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</row>
    <row r="179" spans="1:47" x14ac:dyDescent="0.3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</row>
    <row r="180" spans="1:47" x14ac:dyDescent="0.3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</row>
    <row r="181" spans="1:47" x14ac:dyDescent="0.3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</row>
    <row r="182" spans="1:47" x14ac:dyDescent="0.3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</row>
    <row r="183" spans="1:47" x14ac:dyDescent="0.3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</row>
    <row r="184" spans="1:47" x14ac:dyDescent="0.3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</row>
    <row r="185" spans="1:47" x14ac:dyDescent="0.3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</row>
    <row r="186" spans="1:47" x14ac:dyDescent="0.3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</row>
    <row r="187" spans="1:47" x14ac:dyDescent="0.3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</row>
    <row r="188" spans="1:47" x14ac:dyDescent="0.3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</row>
    <row r="189" spans="1:47" x14ac:dyDescent="0.3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</row>
    <row r="190" spans="1:47" x14ac:dyDescent="0.3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</row>
    <row r="191" spans="1:47" x14ac:dyDescent="0.3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</row>
    <row r="192" spans="1:47" x14ac:dyDescent="0.3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</row>
    <row r="193" spans="1:47" x14ac:dyDescent="0.3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</row>
    <row r="194" spans="1:47" x14ac:dyDescent="0.3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</row>
    <row r="195" spans="1:47" x14ac:dyDescent="0.3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</row>
    <row r="196" spans="1:47" x14ac:dyDescent="0.3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</row>
    <row r="197" spans="1:47" x14ac:dyDescent="0.3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</row>
    <row r="198" spans="1:47" x14ac:dyDescent="0.3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</row>
    <row r="199" spans="1:47" x14ac:dyDescent="0.3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</row>
    <row r="200" spans="1:47" x14ac:dyDescent="0.3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</row>
    <row r="201" spans="1:47" x14ac:dyDescent="0.3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</row>
    <row r="202" spans="1:47" x14ac:dyDescent="0.3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</row>
    <row r="203" spans="1:47" x14ac:dyDescent="0.3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</row>
    <row r="204" spans="1:47" x14ac:dyDescent="0.3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</row>
    <row r="205" spans="1:47" x14ac:dyDescent="0.3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</row>
    <row r="206" spans="1:47" x14ac:dyDescent="0.3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</row>
    <row r="207" spans="1:47" x14ac:dyDescent="0.3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</row>
    <row r="208" spans="1:47" x14ac:dyDescent="0.3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</row>
    <row r="209" spans="1:47" x14ac:dyDescent="0.3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</row>
    <row r="210" spans="1:47" x14ac:dyDescent="0.3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</row>
    <row r="211" spans="1:47" x14ac:dyDescent="0.3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</row>
    <row r="212" spans="1:47" x14ac:dyDescent="0.3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</row>
    <row r="213" spans="1:47" x14ac:dyDescent="0.3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</row>
    <row r="214" spans="1:47" x14ac:dyDescent="0.3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</row>
    <row r="215" spans="1:47" x14ac:dyDescent="0.3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</row>
    <row r="216" spans="1:47" x14ac:dyDescent="0.3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</row>
    <row r="217" spans="1:47" x14ac:dyDescent="0.3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</row>
    <row r="218" spans="1:47" x14ac:dyDescent="0.3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</row>
    <row r="219" spans="1:47" x14ac:dyDescent="0.3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</row>
    <row r="220" spans="1:47" x14ac:dyDescent="0.3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</row>
    <row r="221" spans="1:47" x14ac:dyDescent="0.3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</row>
    <row r="222" spans="1:47" x14ac:dyDescent="0.3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</row>
    <row r="223" spans="1:47" x14ac:dyDescent="0.3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</row>
    <row r="224" spans="1:47" x14ac:dyDescent="0.3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</row>
    <row r="225" spans="1:47" x14ac:dyDescent="0.3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</row>
    <row r="226" spans="1:47" x14ac:dyDescent="0.3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</row>
    <row r="227" spans="1:47" x14ac:dyDescent="0.3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</row>
    <row r="228" spans="1:47" x14ac:dyDescent="0.3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</row>
    <row r="229" spans="1:47" x14ac:dyDescent="0.3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</row>
    <row r="230" spans="1:47" x14ac:dyDescent="0.3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</row>
    <row r="231" spans="1:47" x14ac:dyDescent="0.3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</row>
    <row r="232" spans="1:47" x14ac:dyDescent="0.3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</row>
    <row r="233" spans="1:47" x14ac:dyDescent="0.3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</row>
    <row r="234" spans="1:47" x14ac:dyDescent="0.3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</row>
    <row r="235" spans="1:47" x14ac:dyDescent="0.3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</row>
    <row r="236" spans="1:47" x14ac:dyDescent="0.3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</row>
    <row r="237" spans="1:47" x14ac:dyDescent="0.3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</row>
    <row r="238" spans="1:47" x14ac:dyDescent="0.3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</row>
    <row r="239" spans="1:47" x14ac:dyDescent="0.3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</row>
    <row r="240" spans="1:47" x14ac:dyDescent="0.3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</row>
    <row r="241" spans="1:47" x14ac:dyDescent="0.3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</row>
    <row r="242" spans="1:47" x14ac:dyDescent="0.3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</row>
    <row r="243" spans="1:47" x14ac:dyDescent="0.3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</row>
    <row r="244" spans="1:47" x14ac:dyDescent="0.3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</row>
    <row r="245" spans="1:47" x14ac:dyDescent="0.3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</row>
    <row r="246" spans="1:47" x14ac:dyDescent="0.3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</row>
    <row r="247" spans="1:47" x14ac:dyDescent="0.3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</row>
    <row r="248" spans="1:47" x14ac:dyDescent="0.3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</row>
    <row r="249" spans="1:47" x14ac:dyDescent="0.3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</row>
    <row r="250" spans="1:47" x14ac:dyDescent="0.3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</row>
    <row r="251" spans="1:47" x14ac:dyDescent="0.3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</row>
    <row r="252" spans="1:47" x14ac:dyDescent="0.3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</row>
    <row r="253" spans="1:47" x14ac:dyDescent="0.3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</row>
    <row r="254" spans="1:47" x14ac:dyDescent="0.3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</row>
    <row r="255" spans="1:47" x14ac:dyDescent="0.3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</row>
    <row r="256" spans="1:47" x14ac:dyDescent="0.3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</row>
    <row r="257" spans="1:47" x14ac:dyDescent="0.3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</row>
    <row r="258" spans="1:47" x14ac:dyDescent="0.3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</row>
    <row r="259" spans="1:47" x14ac:dyDescent="0.3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</row>
    <row r="260" spans="1:47" x14ac:dyDescent="0.3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</row>
    <row r="261" spans="1:47" x14ac:dyDescent="0.3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</row>
    <row r="262" spans="1:47" x14ac:dyDescent="0.3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</row>
    <row r="263" spans="1:47" x14ac:dyDescent="0.3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</row>
    <row r="264" spans="1:47" x14ac:dyDescent="0.3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</row>
    <row r="265" spans="1:47" x14ac:dyDescent="0.3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</row>
    <row r="266" spans="1:47" x14ac:dyDescent="0.3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</row>
    <row r="267" spans="1:47" x14ac:dyDescent="0.3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</row>
    <row r="268" spans="1:47" x14ac:dyDescent="0.3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</row>
    <row r="269" spans="1:47" x14ac:dyDescent="0.3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</row>
    <row r="270" spans="1:47" x14ac:dyDescent="0.3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</row>
    <row r="271" spans="1:47" x14ac:dyDescent="0.3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</row>
    <row r="272" spans="1:47" x14ac:dyDescent="0.3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</row>
  </sheetData>
  <sheetProtection algorithmName="SHA-512" hashValue="4Pswnp5+UrEdS9LvNkZvnZKW+1bAPFmoGPNmH6Tg4PLEVOovjZc4yDcrNIFQACIdAGrTRoFfPav3pyJjPA1iaw==" saltValue="Sc85vGfEFlLhsUeR9q3Ilg==" spinCount="100000" sheet="1" objects="1" scenarios="1" formatColumns="0" formatRows="0" insertColumns="0" insertRows="0" deleteColumns="0" deleteRows="0"/>
  <conditionalFormatting sqref="F3:F19">
    <cfRule type="containsText" dxfId="17" priority="5" operator="containsText" text="Short/kısa">
      <formula>NOT(ISERROR(SEARCH("Short/kısa",F3)))</formula>
    </cfRule>
    <cfRule type="containsText" dxfId="16" priority="6" operator="containsText" text="Long/uzun">
      <formula>NOT(ISERROR(SEARCH("Long/uzun",F3)))</formula>
    </cfRule>
  </conditionalFormatting>
  <conditionalFormatting sqref="K3:K19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L3:L19">
    <cfRule type="cellIs" dxfId="13" priority="1" operator="lessThan">
      <formula>0</formula>
    </cfRule>
    <cfRule type="cellIs" dxfId="12" priority="2" operator="greater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BDDB3-B177-44F9-8D41-F4FD49BC4062}">
  <dimension ref="A1:AU159"/>
  <sheetViews>
    <sheetView zoomScale="75" zoomScaleNormal="75" workbookViewId="0">
      <selection activeCell="H29" sqref="H29"/>
    </sheetView>
  </sheetViews>
  <sheetFormatPr defaultRowHeight="14.4" x14ac:dyDescent="0.3"/>
  <cols>
    <col min="1" max="1" width="14.33203125" bestFit="1" customWidth="1"/>
    <col min="2" max="2" width="9.5546875" bestFit="1" customWidth="1"/>
    <col min="3" max="3" width="14.88671875" bestFit="1" customWidth="1"/>
    <col min="4" max="4" width="17.88671875" bestFit="1" customWidth="1"/>
    <col min="5" max="5" width="11.6640625" bestFit="1" customWidth="1"/>
    <col min="6" max="6" width="9.44140625" bestFit="1" customWidth="1"/>
    <col min="7" max="7" width="10.6640625" bestFit="1" customWidth="1"/>
    <col min="8" max="8" width="12.6640625" bestFit="1" customWidth="1"/>
    <col min="9" max="9" width="10.88671875" bestFit="1" customWidth="1"/>
    <col min="10" max="10" width="8.6640625" customWidth="1"/>
    <col min="11" max="12" width="9.6640625" bestFit="1" customWidth="1"/>
    <col min="13" max="13" width="10.109375" bestFit="1" customWidth="1"/>
    <col min="14" max="14" width="10" customWidth="1"/>
    <col min="15" max="15" width="9.5546875" bestFit="1" customWidth="1"/>
    <col min="16" max="16" width="8.109375" bestFit="1" customWidth="1"/>
    <col min="17" max="17" width="6.33203125" bestFit="1" customWidth="1"/>
    <col min="18" max="18" width="8.109375" bestFit="1" customWidth="1"/>
    <col min="19" max="19" width="6.33203125" bestFit="1" customWidth="1"/>
    <col min="20" max="20" width="8.33203125" bestFit="1" customWidth="1"/>
    <col min="21" max="21" width="9.44140625" bestFit="1" customWidth="1"/>
    <col min="22" max="23" width="12.6640625" bestFit="1" customWidth="1"/>
    <col min="24" max="24" width="24.21875" bestFit="1" customWidth="1"/>
  </cols>
  <sheetData>
    <row r="1" spans="1:47" ht="16.2" thickBot="1" x14ac:dyDescent="0.35">
      <c r="A1" s="58" t="s">
        <v>7</v>
      </c>
      <c r="B1" s="2" t="s">
        <v>1</v>
      </c>
      <c r="C1" s="3" t="s">
        <v>5</v>
      </c>
      <c r="D1" s="2" t="s">
        <v>3</v>
      </c>
      <c r="E1" s="3" t="s">
        <v>7</v>
      </c>
      <c r="F1" s="4" t="s">
        <v>16</v>
      </c>
      <c r="G1" s="5" t="s">
        <v>11</v>
      </c>
      <c r="H1" s="6" t="s">
        <v>12</v>
      </c>
      <c r="I1" s="7" t="s">
        <v>26</v>
      </c>
      <c r="J1" s="8" t="s">
        <v>8</v>
      </c>
      <c r="K1" s="9" t="s">
        <v>53</v>
      </c>
      <c r="L1" s="4" t="s">
        <v>14</v>
      </c>
      <c r="M1" s="10" t="s">
        <v>20</v>
      </c>
      <c r="N1" s="54" t="s">
        <v>19</v>
      </c>
      <c r="O1" s="79" t="s">
        <v>35</v>
      </c>
      <c r="P1" s="80" t="s">
        <v>35</v>
      </c>
      <c r="Q1" s="11" t="s">
        <v>30</v>
      </c>
      <c r="R1" s="12" t="s">
        <v>31</v>
      </c>
      <c r="S1" s="13" t="s">
        <v>37</v>
      </c>
      <c r="T1" s="14" t="s">
        <v>34</v>
      </c>
      <c r="U1" s="15" t="s">
        <v>39</v>
      </c>
      <c r="V1" s="74" t="s">
        <v>42</v>
      </c>
      <c r="W1" s="74" t="s">
        <v>44</v>
      </c>
      <c r="X1" s="69" t="s">
        <v>45</v>
      </c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</row>
    <row r="2" spans="1:47" ht="16.2" thickBot="1" x14ac:dyDescent="0.35">
      <c r="A2" s="57" t="s">
        <v>9</v>
      </c>
      <c r="B2" s="17" t="s">
        <v>2</v>
      </c>
      <c r="C2" s="18" t="s">
        <v>4</v>
      </c>
      <c r="D2" s="17" t="s">
        <v>6</v>
      </c>
      <c r="E2" s="18" t="s">
        <v>13</v>
      </c>
      <c r="F2" s="19" t="s">
        <v>17</v>
      </c>
      <c r="G2" s="20" t="s">
        <v>10</v>
      </c>
      <c r="H2" s="21" t="s">
        <v>25</v>
      </c>
      <c r="I2" s="22" t="s">
        <v>28</v>
      </c>
      <c r="J2" s="23"/>
      <c r="K2" s="107" t="s">
        <v>55</v>
      </c>
      <c r="L2" s="25" t="s">
        <v>15</v>
      </c>
      <c r="M2" s="43">
        <v>1E-4</v>
      </c>
      <c r="N2" s="56"/>
      <c r="O2" s="81" t="s">
        <v>36</v>
      </c>
      <c r="P2" s="81" t="s">
        <v>48</v>
      </c>
      <c r="Q2" s="44">
        <v>0.01</v>
      </c>
      <c r="R2" s="26" t="s">
        <v>32</v>
      </c>
      <c r="S2" s="45">
        <v>0.01</v>
      </c>
      <c r="T2" s="27" t="s">
        <v>33</v>
      </c>
      <c r="U2" s="28" t="s">
        <v>21</v>
      </c>
      <c r="V2" s="75" t="s">
        <v>43</v>
      </c>
      <c r="W2" s="75" t="s">
        <v>43</v>
      </c>
      <c r="X2" s="70" t="s">
        <v>46</v>
      </c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</row>
    <row r="3" spans="1:47" x14ac:dyDescent="0.3">
      <c r="A3" s="59" t="s">
        <v>41</v>
      </c>
      <c r="B3" s="60">
        <v>1</v>
      </c>
      <c r="C3" s="116">
        <v>120</v>
      </c>
      <c r="D3" s="117">
        <f>C3*B3</f>
        <v>120</v>
      </c>
      <c r="E3" s="118">
        <f>B3*G3*1</f>
        <v>1845</v>
      </c>
      <c r="F3" s="61" t="s">
        <v>22</v>
      </c>
      <c r="G3" s="62">
        <v>1845</v>
      </c>
      <c r="H3" s="63">
        <v>1923</v>
      </c>
      <c r="I3" s="47">
        <f>IF(AND(F3="Long/uzun",H3&gt;=G3),H3/G3-1,IF(AND(F3="Long/uzun",H3&lt;G3),(H3/G3-1),IF(AND(F3="Short/kısa",H3&lt;=G3),((H3/G3-1)*-1),(H3/G3-1)*-1)))</f>
        <v>4.2276422764227606E-2</v>
      </c>
      <c r="J3" s="48">
        <f>E3/D3</f>
        <v>15.375</v>
      </c>
      <c r="K3" s="123">
        <f>IF(AND(F3="Long/uzun",H3&gt;=G3),(H3-G3)*B3*1,IF(AND(F3="Long/uzun",H3&lt;G3),(H3-G3)*B3*1,IF(AND(F3="Short/kısa",H3&lt;=G3),(H3-G3)*B3*1*-1,IF(AND(F3="Short/kısa",H3&gt;G3),(H3-G3)*B3*-1*1))))</f>
        <v>78</v>
      </c>
      <c r="L3" s="50">
        <f>K3/D3</f>
        <v>0.65</v>
      </c>
      <c r="M3" s="125">
        <f>E3*$M$2*2</f>
        <v>0.36899999999999999</v>
      </c>
      <c r="N3" s="126">
        <f t="shared" ref="N3:N19" si="0">IF(K3&gt;0,K3*0.1,)</f>
        <v>7.8000000000000007</v>
      </c>
      <c r="O3" s="127">
        <f t="shared" ref="O3:O19" si="1">K3-M3-N3</f>
        <v>69.831000000000003</v>
      </c>
      <c r="P3" s="82">
        <f>O3/D3</f>
        <v>0.58192500000000003</v>
      </c>
      <c r="Q3" s="12">
        <f t="shared" ref="Q3:Q19" si="2">E3*Q$2</f>
        <v>18.45</v>
      </c>
      <c r="R3" s="51">
        <f t="shared" ref="R3:R19" si="3">G3-($Q$2*G3)</f>
        <v>1826.55</v>
      </c>
      <c r="S3" s="49">
        <f t="shared" ref="S3:S19" si="4">E3*$S$2</f>
        <v>18.45</v>
      </c>
      <c r="T3" s="52">
        <f t="shared" ref="T3:T19" si="5">G3+($S$2*G3)</f>
        <v>1863.45</v>
      </c>
      <c r="U3" s="53">
        <f>S2/Q2</f>
        <v>1</v>
      </c>
      <c r="V3" s="76">
        <v>44204.684027777781</v>
      </c>
      <c r="W3" s="76">
        <v>44208.416666666664</v>
      </c>
      <c r="X3" s="71" t="str">
        <f>DATEDIF(V3,W3,"YM") &amp; "AY" &amp;DATEDIF(V3,W3,"MD") &amp; "GÜN" &amp;TEXT(W3-V3,"SS") &amp; "SAAT" &amp; TEXT(W3-V3,"SS") &amp; "DAKİKA"</f>
        <v>0AY4GÜN17SAAT17DAKİKA</v>
      </c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</row>
    <row r="4" spans="1:47" x14ac:dyDescent="0.3">
      <c r="A4" s="59" t="s">
        <v>41</v>
      </c>
      <c r="B4" s="40">
        <v>1</v>
      </c>
      <c r="C4" s="119">
        <v>120</v>
      </c>
      <c r="D4" s="120">
        <f t="shared" ref="D4:D19" si="6">C4*B4</f>
        <v>120</v>
      </c>
      <c r="E4" s="121">
        <f t="shared" ref="E4:E19" si="7">B4*G4*1</f>
        <v>1956</v>
      </c>
      <c r="F4" s="39" t="s">
        <v>22</v>
      </c>
      <c r="G4" s="41">
        <v>1956</v>
      </c>
      <c r="H4" s="42">
        <v>1905</v>
      </c>
      <c r="I4" s="29">
        <f t="shared" ref="I4:I19" si="8">IF(AND(F4="Long/uzun",H4&gt;=G4),H4/G4-1,IF(AND(F4="Long/uzun",H4&lt;G4),(H4/G4-1),IF(AND(F4="Short/kısa",H4&lt;=G4),((H4/G4-1)*-1),(H4/G4-1)*-1)))</f>
        <v>-2.6073619631901801E-2</v>
      </c>
      <c r="J4" s="30">
        <f t="shared" ref="J4:J19" si="9">E4/D4</f>
        <v>16.3</v>
      </c>
      <c r="K4" s="124">
        <f t="shared" ref="K4:K19" si="10">IF(AND(F4="Long/uzun",H4&gt;=G4),(H4-G4)*B4*1,IF(AND(F4="Long/uzun",H4&lt;G4),(H4-G4)*B4*1,IF(AND(F4="Short/kısa",H4&lt;=G4),(H4-G4)*B4*1*-1,IF(AND(F4="Short/kısa",H4&gt;G4),(H4-G4)*B4*-1*1))))</f>
        <v>-51</v>
      </c>
      <c r="L4" s="32">
        <f t="shared" ref="L4:L19" si="11">K4/D4</f>
        <v>-0.42499999999999999</v>
      </c>
      <c r="M4" s="128">
        <f t="shared" ref="M4:M19" si="12">E4*$M$2*2</f>
        <v>0.39119999999999999</v>
      </c>
      <c r="N4" s="129">
        <f t="shared" si="0"/>
        <v>0</v>
      </c>
      <c r="O4" s="130">
        <f t="shared" si="1"/>
        <v>-51.391199999999998</v>
      </c>
      <c r="P4" s="82">
        <f t="shared" ref="P4:P19" si="13">O4/D4</f>
        <v>-0.42825999999999997</v>
      </c>
      <c r="Q4" s="55">
        <f t="shared" si="2"/>
        <v>19.559999999999999</v>
      </c>
      <c r="R4" s="34">
        <f t="shared" si="3"/>
        <v>1936.44</v>
      </c>
      <c r="S4" s="31">
        <f t="shared" si="4"/>
        <v>19.559999999999999</v>
      </c>
      <c r="T4" s="35">
        <f t="shared" si="5"/>
        <v>1975.56</v>
      </c>
      <c r="U4" s="36">
        <f t="shared" ref="U4:U19" si="14">S3/Q3</f>
        <v>1</v>
      </c>
      <c r="V4" s="77">
        <v>44205.684027777781</v>
      </c>
      <c r="W4" s="77">
        <v>44209.416666608799</v>
      </c>
      <c r="X4" s="72" t="str">
        <f t="shared" ref="X4:X19" si="15">DATEDIF(V4,W4,"YM")&amp;"AY"&amp;DATEDIF(V4,W4,"MD")&amp;"GÜN"&amp;TEXT(W4-V4,"SS")&amp;"SAAT"&amp;TEXT(W4-V4,"SS")&amp;"DAKİKA"</f>
        <v>0AY4GÜN17SAAT17DAKİKA</v>
      </c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</row>
    <row r="5" spans="1:47" x14ac:dyDescent="0.3">
      <c r="A5" s="59" t="s">
        <v>41</v>
      </c>
      <c r="B5" s="40">
        <v>1</v>
      </c>
      <c r="C5" s="119">
        <v>120</v>
      </c>
      <c r="D5" s="120">
        <f t="shared" si="6"/>
        <v>120</v>
      </c>
      <c r="E5" s="121">
        <f>B5*G5*1</f>
        <v>2000</v>
      </c>
      <c r="F5" s="39" t="s">
        <v>18</v>
      </c>
      <c r="G5" s="41">
        <v>2000</v>
      </c>
      <c r="H5" s="42">
        <v>1963</v>
      </c>
      <c r="I5" s="29">
        <f>IF(AND(F5="Long/uzun",H5&gt;=G5),H5/G5-1,IF(AND(F5="Long/uzun",H5&lt;G5),(H5/G5-1),IF(AND(F5="Short/kısa",H5&lt;=G5),((H5/G5-1)*-1),(H5/G5-1)*-1)))</f>
        <v>1.8499999999999961E-2</v>
      </c>
      <c r="J5" s="30">
        <f t="shared" si="9"/>
        <v>16.666666666666668</v>
      </c>
      <c r="K5" s="124">
        <f>IF(AND(F5="Long/uzun",H5&gt;=G5),(H5-G5)*B5*1,IF(AND(F5="Long/uzun",H5&lt;G5),(H5-G5)*B5*1,IF(AND(F5="Short/kısa",H5&lt;=G5),(H5-G5)*B5*1*-1,IF(AND(F5="Short/kısa",H5&gt;G5),(H5-G5)*B5*-1*1))))</f>
        <v>37</v>
      </c>
      <c r="L5" s="32">
        <f t="shared" si="11"/>
        <v>0.30833333333333335</v>
      </c>
      <c r="M5" s="128">
        <f t="shared" si="12"/>
        <v>0.4</v>
      </c>
      <c r="N5" s="129">
        <f t="shared" si="0"/>
        <v>3.7</v>
      </c>
      <c r="O5" s="130">
        <f t="shared" si="1"/>
        <v>32.9</v>
      </c>
      <c r="P5" s="82">
        <f t="shared" si="13"/>
        <v>0.27416666666666667</v>
      </c>
      <c r="Q5" s="55">
        <f t="shared" si="2"/>
        <v>20</v>
      </c>
      <c r="R5" s="34">
        <f>G5-($Q$2*G5)</f>
        <v>1980</v>
      </c>
      <c r="S5" s="31">
        <f t="shared" si="4"/>
        <v>20</v>
      </c>
      <c r="T5" s="35">
        <f>G5+($S$2*G5)</f>
        <v>2020</v>
      </c>
      <c r="U5" s="36">
        <f t="shared" si="14"/>
        <v>1</v>
      </c>
      <c r="V5" s="77">
        <v>44206.684027777781</v>
      </c>
      <c r="W5" s="77">
        <v>44210.416666608799</v>
      </c>
      <c r="X5" s="72" t="str">
        <f t="shared" si="15"/>
        <v>0AY4GÜN17SAAT17DAKİKA</v>
      </c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</row>
    <row r="6" spans="1:47" x14ac:dyDescent="0.3">
      <c r="A6" s="59" t="s">
        <v>41</v>
      </c>
      <c r="B6" s="40">
        <v>1</v>
      </c>
      <c r="C6" s="119">
        <v>120</v>
      </c>
      <c r="D6" s="120">
        <f t="shared" si="6"/>
        <v>120</v>
      </c>
      <c r="E6" s="121">
        <f>B6*G6*1</f>
        <v>1750</v>
      </c>
      <c r="F6" s="39" t="s">
        <v>18</v>
      </c>
      <c r="G6" s="41">
        <v>1750</v>
      </c>
      <c r="H6" s="42">
        <v>1853</v>
      </c>
      <c r="I6" s="29">
        <f>IF(AND(F6="Long/uzun",H6&gt;=G6),H6/G6-1,IF(AND(F6="Long/uzun",H6&lt;G6),(H6/G6-1),IF(AND(F6="Short/kısa",H6&lt;=G6),((H6/G6-1)*-1),(H6/G6-1)*-1)))</f>
        <v>-5.8857142857142941E-2</v>
      </c>
      <c r="J6" s="30">
        <f t="shared" si="9"/>
        <v>14.583333333333334</v>
      </c>
      <c r="K6" s="124">
        <f>IF(AND(F6="Long/uzun",H6&gt;=G6),(H6-G6)*B6*1,IF(AND(F6="Long/uzun",H6&lt;G6),(H6-G6)*B6*1,IF(AND(F6="Short/kısa",H6&lt;=G6),(H6-G6)*B6*1*-1,IF(AND(F6="Short/kısa",H6&gt;G6),(H6-G6)*B6*-1*1))))</f>
        <v>-103</v>
      </c>
      <c r="L6" s="32">
        <f t="shared" si="11"/>
        <v>-0.85833333333333328</v>
      </c>
      <c r="M6" s="128">
        <f t="shared" si="12"/>
        <v>0.35000000000000003</v>
      </c>
      <c r="N6" s="129">
        <f t="shared" si="0"/>
        <v>0</v>
      </c>
      <c r="O6" s="130">
        <f t="shared" si="1"/>
        <v>-103.35</v>
      </c>
      <c r="P6" s="82">
        <f t="shared" si="13"/>
        <v>-0.86124999999999996</v>
      </c>
      <c r="Q6" s="55">
        <f t="shared" si="2"/>
        <v>17.5</v>
      </c>
      <c r="R6" s="34">
        <f>G6-($Q$2*G6)</f>
        <v>1732.5</v>
      </c>
      <c r="S6" s="31">
        <f t="shared" si="4"/>
        <v>17.5</v>
      </c>
      <c r="T6" s="35">
        <f>G6+($S$2*G6)</f>
        <v>1767.5</v>
      </c>
      <c r="U6" s="36">
        <f t="shared" si="14"/>
        <v>1</v>
      </c>
      <c r="V6" s="77">
        <v>44207.684027777781</v>
      </c>
      <c r="W6" s="77">
        <v>44211.416666608799</v>
      </c>
      <c r="X6" s="72" t="str">
        <f t="shared" si="15"/>
        <v>0AY4GÜN17SAAT17DAKİKA</v>
      </c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</row>
    <row r="7" spans="1:47" x14ac:dyDescent="0.3">
      <c r="A7" s="59"/>
      <c r="B7" s="40"/>
      <c r="C7" s="119"/>
      <c r="D7" s="120">
        <f t="shared" si="6"/>
        <v>0</v>
      </c>
      <c r="E7" s="121">
        <f t="shared" si="7"/>
        <v>0</v>
      </c>
      <c r="F7" s="39" t="s">
        <v>18</v>
      </c>
      <c r="G7" s="41"/>
      <c r="H7" s="42"/>
      <c r="I7" s="29" t="e">
        <f t="shared" si="8"/>
        <v>#DIV/0!</v>
      </c>
      <c r="J7" s="30" t="e">
        <f t="shared" si="9"/>
        <v>#DIV/0!</v>
      </c>
      <c r="K7" s="124">
        <f t="shared" si="10"/>
        <v>0</v>
      </c>
      <c r="L7" s="32" t="e">
        <f t="shared" si="11"/>
        <v>#DIV/0!</v>
      </c>
      <c r="M7" s="128">
        <f t="shared" si="12"/>
        <v>0</v>
      </c>
      <c r="N7" s="129">
        <f t="shared" si="0"/>
        <v>0</v>
      </c>
      <c r="O7" s="130">
        <f t="shared" si="1"/>
        <v>0</v>
      </c>
      <c r="P7" s="82" t="e">
        <f t="shared" si="13"/>
        <v>#DIV/0!</v>
      </c>
      <c r="Q7" s="55">
        <f t="shared" si="2"/>
        <v>0</v>
      </c>
      <c r="R7" s="34">
        <f t="shared" si="3"/>
        <v>0</v>
      </c>
      <c r="S7" s="31">
        <f t="shared" si="4"/>
        <v>0</v>
      </c>
      <c r="T7" s="35">
        <f t="shared" si="5"/>
        <v>0</v>
      </c>
      <c r="U7" s="36">
        <f t="shared" si="14"/>
        <v>1</v>
      </c>
      <c r="V7" s="77">
        <v>44208.684027777781</v>
      </c>
      <c r="W7" s="77">
        <v>44212.416666608799</v>
      </c>
      <c r="X7" s="72" t="str">
        <f t="shared" si="15"/>
        <v>0AY4GÜN17SAAT17DAKİKA</v>
      </c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</row>
    <row r="8" spans="1:47" x14ac:dyDescent="0.3">
      <c r="A8" s="59"/>
      <c r="B8" s="40"/>
      <c r="C8" s="119"/>
      <c r="D8" s="120">
        <f t="shared" si="6"/>
        <v>0</v>
      </c>
      <c r="E8" s="121">
        <f t="shared" si="7"/>
        <v>0</v>
      </c>
      <c r="F8" s="39" t="s">
        <v>18</v>
      </c>
      <c r="G8" s="41"/>
      <c r="H8" s="42"/>
      <c r="I8" s="29" t="e">
        <f t="shared" si="8"/>
        <v>#DIV/0!</v>
      </c>
      <c r="J8" s="30" t="e">
        <f t="shared" si="9"/>
        <v>#DIV/0!</v>
      </c>
      <c r="K8" s="124">
        <f t="shared" si="10"/>
        <v>0</v>
      </c>
      <c r="L8" s="32" t="e">
        <f t="shared" si="11"/>
        <v>#DIV/0!</v>
      </c>
      <c r="M8" s="128">
        <f t="shared" si="12"/>
        <v>0</v>
      </c>
      <c r="N8" s="129">
        <f t="shared" si="0"/>
        <v>0</v>
      </c>
      <c r="O8" s="130">
        <f t="shared" si="1"/>
        <v>0</v>
      </c>
      <c r="P8" s="82" t="e">
        <f t="shared" si="13"/>
        <v>#DIV/0!</v>
      </c>
      <c r="Q8" s="55">
        <f t="shared" si="2"/>
        <v>0</v>
      </c>
      <c r="R8" s="34">
        <f t="shared" si="3"/>
        <v>0</v>
      </c>
      <c r="S8" s="31">
        <f t="shared" si="4"/>
        <v>0</v>
      </c>
      <c r="T8" s="35">
        <f t="shared" si="5"/>
        <v>0</v>
      </c>
      <c r="U8" s="36" t="e">
        <f t="shared" si="14"/>
        <v>#DIV/0!</v>
      </c>
      <c r="V8" s="77">
        <v>44209.684027777781</v>
      </c>
      <c r="W8" s="77">
        <v>44213.416666608799</v>
      </c>
      <c r="X8" s="72" t="str">
        <f t="shared" si="15"/>
        <v>0AY4GÜN17SAAT17DAKİKA</v>
      </c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</row>
    <row r="9" spans="1:47" x14ac:dyDescent="0.3">
      <c r="A9" s="59"/>
      <c r="B9" s="40"/>
      <c r="C9" s="119"/>
      <c r="D9" s="120">
        <f t="shared" si="6"/>
        <v>0</v>
      </c>
      <c r="E9" s="121">
        <f t="shared" si="7"/>
        <v>0</v>
      </c>
      <c r="F9" s="39" t="s">
        <v>18</v>
      </c>
      <c r="G9" s="41"/>
      <c r="H9" s="42"/>
      <c r="I9" s="29" t="e">
        <f t="shared" si="8"/>
        <v>#DIV/0!</v>
      </c>
      <c r="J9" s="30" t="e">
        <f t="shared" si="9"/>
        <v>#DIV/0!</v>
      </c>
      <c r="K9" s="124">
        <f t="shared" si="10"/>
        <v>0</v>
      </c>
      <c r="L9" s="32" t="e">
        <f t="shared" si="11"/>
        <v>#DIV/0!</v>
      </c>
      <c r="M9" s="128">
        <f t="shared" si="12"/>
        <v>0</v>
      </c>
      <c r="N9" s="129">
        <f t="shared" si="0"/>
        <v>0</v>
      </c>
      <c r="O9" s="130">
        <f t="shared" si="1"/>
        <v>0</v>
      </c>
      <c r="P9" s="82" t="e">
        <f t="shared" si="13"/>
        <v>#DIV/0!</v>
      </c>
      <c r="Q9" s="55">
        <f t="shared" si="2"/>
        <v>0</v>
      </c>
      <c r="R9" s="34">
        <f t="shared" si="3"/>
        <v>0</v>
      </c>
      <c r="S9" s="31">
        <f t="shared" si="4"/>
        <v>0</v>
      </c>
      <c r="T9" s="35">
        <f t="shared" si="5"/>
        <v>0</v>
      </c>
      <c r="U9" s="36" t="e">
        <f t="shared" si="14"/>
        <v>#DIV/0!</v>
      </c>
      <c r="V9" s="77">
        <v>44210.684027777781</v>
      </c>
      <c r="W9" s="77">
        <v>44214.416666608799</v>
      </c>
      <c r="X9" s="72" t="str">
        <f t="shared" si="15"/>
        <v>0AY4GÜN17SAAT17DAKİKA</v>
      </c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</row>
    <row r="10" spans="1:47" x14ac:dyDescent="0.3">
      <c r="A10" s="59"/>
      <c r="B10" s="40"/>
      <c r="C10" s="119"/>
      <c r="D10" s="120">
        <f t="shared" si="6"/>
        <v>0</v>
      </c>
      <c r="E10" s="121">
        <f t="shared" si="7"/>
        <v>0</v>
      </c>
      <c r="F10" s="39" t="s">
        <v>18</v>
      </c>
      <c r="G10" s="41"/>
      <c r="H10" s="42"/>
      <c r="I10" s="29" t="e">
        <f t="shared" si="8"/>
        <v>#DIV/0!</v>
      </c>
      <c r="J10" s="30" t="e">
        <f t="shared" si="9"/>
        <v>#DIV/0!</v>
      </c>
      <c r="K10" s="124">
        <f t="shared" si="10"/>
        <v>0</v>
      </c>
      <c r="L10" s="32" t="e">
        <f t="shared" si="11"/>
        <v>#DIV/0!</v>
      </c>
      <c r="M10" s="128">
        <f t="shared" si="12"/>
        <v>0</v>
      </c>
      <c r="N10" s="129">
        <f t="shared" si="0"/>
        <v>0</v>
      </c>
      <c r="O10" s="130">
        <f t="shared" si="1"/>
        <v>0</v>
      </c>
      <c r="P10" s="82" t="e">
        <f t="shared" si="13"/>
        <v>#DIV/0!</v>
      </c>
      <c r="Q10" s="55">
        <f t="shared" si="2"/>
        <v>0</v>
      </c>
      <c r="R10" s="34">
        <f t="shared" si="3"/>
        <v>0</v>
      </c>
      <c r="S10" s="31">
        <f t="shared" si="4"/>
        <v>0</v>
      </c>
      <c r="T10" s="35">
        <f t="shared" si="5"/>
        <v>0</v>
      </c>
      <c r="U10" s="36" t="e">
        <f t="shared" si="14"/>
        <v>#DIV/0!</v>
      </c>
      <c r="V10" s="77">
        <v>44211.684027777781</v>
      </c>
      <c r="W10" s="77">
        <v>44215.416666608799</v>
      </c>
      <c r="X10" s="72" t="str">
        <f t="shared" si="15"/>
        <v>0AY4GÜN17SAAT17DAKİKA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</row>
    <row r="11" spans="1:47" x14ac:dyDescent="0.3">
      <c r="A11" s="59"/>
      <c r="B11" s="40"/>
      <c r="C11" s="119"/>
      <c r="D11" s="120">
        <f t="shared" si="6"/>
        <v>0</v>
      </c>
      <c r="E11" s="121">
        <f t="shared" si="7"/>
        <v>0</v>
      </c>
      <c r="F11" s="39" t="s">
        <v>18</v>
      </c>
      <c r="G11" s="41"/>
      <c r="H11" s="42"/>
      <c r="I11" s="29" t="e">
        <f t="shared" si="8"/>
        <v>#DIV/0!</v>
      </c>
      <c r="J11" s="30" t="e">
        <f t="shared" si="9"/>
        <v>#DIV/0!</v>
      </c>
      <c r="K11" s="124">
        <f t="shared" si="10"/>
        <v>0</v>
      </c>
      <c r="L11" s="32" t="e">
        <f t="shared" si="11"/>
        <v>#DIV/0!</v>
      </c>
      <c r="M11" s="128">
        <f t="shared" si="12"/>
        <v>0</v>
      </c>
      <c r="N11" s="129">
        <f t="shared" si="0"/>
        <v>0</v>
      </c>
      <c r="O11" s="130">
        <f t="shared" si="1"/>
        <v>0</v>
      </c>
      <c r="P11" s="82" t="e">
        <f t="shared" si="13"/>
        <v>#DIV/0!</v>
      </c>
      <c r="Q11" s="55">
        <f t="shared" si="2"/>
        <v>0</v>
      </c>
      <c r="R11" s="34">
        <f t="shared" si="3"/>
        <v>0</v>
      </c>
      <c r="S11" s="31">
        <f t="shared" si="4"/>
        <v>0</v>
      </c>
      <c r="T11" s="35">
        <f t="shared" si="5"/>
        <v>0</v>
      </c>
      <c r="U11" s="36" t="e">
        <f t="shared" si="14"/>
        <v>#DIV/0!</v>
      </c>
      <c r="V11" s="77">
        <v>44212.684027777781</v>
      </c>
      <c r="W11" s="77">
        <v>44216.416666608799</v>
      </c>
      <c r="X11" s="72" t="str">
        <f t="shared" si="15"/>
        <v>0AY4GÜN17SAAT17DAKİKA</v>
      </c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</row>
    <row r="12" spans="1:47" x14ac:dyDescent="0.3">
      <c r="A12" s="59"/>
      <c r="B12" s="40"/>
      <c r="C12" s="119"/>
      <c r="D12" s="120">
        <f t="shared" si="6"/>
        <v>0</v>
      </c>
      <c r="E12" s="121">
        <f t="shared" si="7"/>
        <v>0</v>
      </c>
      <c r="F12" s="39" t="s">
        <v>18</v>
      </c>
      <c r="G12" s="41"/>
      <c r="H12" s="42"/>
      <c r="I12" s="29" t="e">
        <f t="shared" si="8"/>
        <v>#DIV/0!</v>
      </c>
      <c r="J12" s="30" t="e">
        <f t="shared" si="9"/>
        <v>#DIV/0!</v>
      </c>
      <c r="K12" s="124">
        <f t="shared" si="10"/>
        <v>0</v>
      </c>
      <c r="L12" s="32" t="e">
        <f t="shared" si="11"/>
        <v>#DIV/0!</v>
      </c>
      <c r="M12" s="128">
        <f t="shared" si="12"/>
        <v>0</v>
      </c>
      <c r="N12" s="129">
        <f t="shared" si="0"/>
        <v>0</v>
      </c>
      <c r="O12" s="130">
        <f t="shared" si="1"/>
        <v>0</v>
      </c>
      <c r="P12" s="82" t="e">
        <f t="shared" si="13"/>
        <v>#DIV/0!</v>
      </c>
      <c r="Q12" s="55">
        <f t="shared" si="2"/>
        <v>0</v>
      </c>
      <c r="R12" s="34">
        <f t="shared" si="3"/>
        <v>0</v>
      </c>
      <c r="S12" s="31">
        <f t="shared" si="4"/>
        <v>0</v>
      </c>
      <c r="T12" s="35">
        <f t="shared" si="5"/>
        <v>0</v>
      </c>
      <c r="U12" s="36" t="e">
        <f t="shared" si="14"/>
        <v>#DIV/0!</v>
      </c>
      <c r="V12" s="77">
        <v>44213.684027777781</v>
      </c>
      <c r="W12" s="77">
        <v>44217.416666608799</v>
      </c>
      <c r="X12" s="72" t="str">
        <f t="shared" si="15"/>
        <v>0AY4GÜN17SAAT17DAKİKA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</row>
    <row r="13" spans="1:47" x14ac:dyDescent="0.3">
      <c r="A13" s="59"/>
      <c r="B13" s="40"/>
      <c r="C13" s="119"/>
      <c r="D13" s="120">
        <f t="shared" si="6"/>
        <v>0</v>
      </c>
      <c r="E13" s="121">
        <f t="shared" si="7"/>
        <v>0</v>
      </c>
      <c r="F13" s="39" t="s">
        <v>18</v>
      </c>
      <c r="G13" s="41"/>
      <c r="H13" s="42"/>
      <c r="I13" s="29" t="e">
        <f t="shared" si="8"/>
        <v>#DIV/0!</v>
      </c>
      <c r="J13" s="30" t="e">
        <f t="shared" si="9"/>
        <v>#DIV/0!</v>
      </c>
      <c r="K13" s="124">
        <f t="shared" si="10"/>
        <v>0</v>
      </c>
      <c r="L13" s="32" t="e">
        <f t="shared" si="11"/>
        <v>#DIV/0!</v>
      </c>
      <c r="M13" s="128">
        <f t="shared" si="12"/>
        <v>0</v>
      </c>
      <c r="N13" s="129">
        <f t="shared" si="0"/>
        <v>0</v>
      </c>
      <c r="O13" s="130">
        <f t="shared" si="1"/>
        <v>0</v>
      </c>
      <c r="P13" s="82" t="e">
        <f t="shared" si="13"/>
        <v>#DIV/0!</v>
      </c>
      <c r="Q13" s="55">
        <f t="shared" si="2"/>
        <v>0</v>
      </c>
      <c r="R13" s="34">
        <f t="shared" si="3"/>
        <v>0</v>
      </c>
      <c r="S13" s="31">
        <f t="shared" si="4"/>
        <v>0</v>
      </c>
      <c r="T13" s="35">
        <f t="shared" si="5"/>
        <v>0</v>
      </c>
      <c r="U13" s="36" t="e">
        <f t="shared" si="14"/>
        <v>#DIV/0!</v>
      </c>
      <c r="V13" s="77">
        <v>44214.684027777781</v>
      </c>
      <c r="W13" s="77">
        <v>44218.416666608799</v>
      </c>
      <c r="X13" s="72" t="str">
        <f t="shared" si="15"/>
        <v>0AY4GÜN17SAAT17DAKİKA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</row>
    <row r="14" spans="1:47" x14ac:dyDescent="0.3">
      <c r="A14" s="59"/>
      <c r="B14" s="40"/>
      <c r="C14" s="119"/>
      <c r="D14" s="120">
        <f t="shared" si="6"/>
        <v>0</v>
      </c>
      <c r="E14" s="121">
        <f t="shared" si="7"/>
        <v>0</v>
      </c>
      <c r="F14" s="39" t="s">
        <v>18</v>
      </c>
      <c r="G14" s="41"/>
      <c r="H14" s="42"/>
      <c r="I14" s="29" t="e">
        <f t="shared" si="8"/>
        <v>#DIV/0!</v>
      </c>
      <c r="J14" s="30" t="e">
        <f t="shared" si="9"/>
        <v>#DIV/0!</v>
      </c>
      <c r="K14" s="124">
        <f t="shared" si="10"/>
        <v>0</v>
      </c>
      <c r="L14" s="32" t="e">
        <f t="shared" si="11"/>
        <v>#DIV/0!</v>
      </c>
      <c r="M14" s="128">
        <f t="shared" si="12"/>
        <v>0</v>
      </c>
      <c r="N14" s="129">
        <f t="shared" si="0"/>
        <v>0</v>
      </c>
      <c r="O14" s="130">
        <f t="shared" si="1"/>
        <v>0</v>
      </c>
      <c r="P14" s="82" t="e">
        <f t="shared" si="13"/>
        <v>#DIV/0!</v>
      </c>
      <c r="Q14" s="55">
        <f t="shared" si="2"/>
        <v>0</v>
      </c>
      <c r="R14" s="34">
        <f t="shared" si="3"/>
        <v>0</v>
      </c>
      <c r="S14" s="31">
        <f t="shared" si="4"/>
        <v>0</v>
      </c>
      <c r="T14" s="35">
        <f t="shared" si="5"/>
        <v>0</v>
      </c>
      <c r="U14" s="36" t="e">
        <f t="shared" si="14"/>
        <v>#DIV/0!</v>
      </c>
      <c r="V14" s="77">
        <v>44215.684027777781</v>
      </c>
      <c r="W14" s="77">
        <v>44219.416666608799</v>
      </c>
      <c r="X14" s="72" t="str">
        <f t="shared" si="15"/>
        <v>0AY4GÜN17SAAT17DAKİKA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</row>
    <row r="15" spans="1:47" x14ac:dyDescent="0.3">
      <c r="A15" s="59"/>
      <c r="B15" s="40"/>
      <c r="C15" s="119"/>
      <c r="D15" s="120">
        <f t="shared" si="6"/>
        <v>0</v>
      </c>
      <c r="E15" s="121">
        <f t="shared" si="7"/>
        <v>0</v>
      </c>
      <c r="F15" s="39" t="s">
        <v>18</v>
      </c>
      <c r="G15" s="41"/>
      <c r="H15" s="42"/>
      <c r="I15" s="29" t="e">
        <f t="shared" si="8"/>
        <v>#DIV/0!</v>
      </c>
      <c r="J15" s="30" t="e">
        <f t="shared" si="9"/>
        <v>#DIV/0!</v>
      </c>
      <c r="K15" s="124">
        <f t="shared" si="10"/>
        <v>0</v>
      </c>
      <c r="L15" s="32" t="e">
        <f t="shared" si="11"/>
        <v>#DIV/0!</v>
      </c>
      <c r="M15" s="128">
        <f t="shared" si="12"/>
        <v>0</v>
      </c>
      <c r="N15" s="129">
        <f t="shared" si="0"/>
        <v>0</v>
      </c>
      <c r="O15" s="130">
        <f t="shared" si="1"/>
        <v>0</v>
      </c>
      <c r="P15" s="82" t="e">
        <f t="shared" si="13"/>
        <v>#DIV/0!</v>
      </c>
      <c r="Q15" s="55">
        <f t="shared" si="2"/>
        <v>0</v>
      </c>
      <c r="R15" s="34">
        <f t="shared" si="3"/>
        <v>0</v>
      </c>
      <c r="S15" s="31">
        <f t="shared" si="4"/>
        <v>0</v>
      </c>
      <c r="T15" s="35">
        <f t="shared" si="5"/>
        <v>0</v>
      </c>
      <c r="U15" s="36" t="e">
        <f t="shared" si="14"/>
        <v>#DIV/0!</v>
      </c>
      <c r="V15" s="77">
        <v>44216.684027777781</v>
      </c>
      <c r="W15" s="77">
        <v>44220.416666608799</v>
      </c>
      <c r="X15" s="72" t="str">
        <f t="shared" si="15"/>
        <v>0AY4GÜN17SAAT17DAKİKA</v>
      </c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</row>
    <row r="16" spans="1:47" x14ac:dyDescent="0.3">
      <c r="A16" s="59"/>
      <c r="B16" s="40"/>
      <c r="C16" s="119"/>
      <c r="D16" s="120">
        <f t="shared" si="6"/>
        <v>0</v>
      </c>
      <c r="E16" s="121">
        <f t="shared" si="7"/>
        <v>0</v>
      </c>
      <c r="F16" s="39" t="s">
        <v>18</v>
      </c>
      <c r="G16" s="41"/>
      <c r="H16" s="42"/>
      <c r="I16" s="29" t="e">
        <f t="shared" si="8"/>
        <v>#DIV/0!</v>
      </c>
      <c r="J16" s="30" t="e">
        <f t="shared" si="9"/>
        <v>#DIV/0!</v>
      </c>
      <c r="K16" s="124">
        <f t="shared" si="10"/>
        <v>0</v>
      </c>
      <c r="L16" s="32" t="e">
        <f t="shared" si="11"/>
        <v>#DIV/0!</v>
      </c>
      <c r="M16" s="128">
        <f t="shared" si="12"/>
        <v>0</v>
      </c>
      <c r="N16" s="129">
        <f t="shared" si="0"/>
        <v>0</v>
      </c>
      <c r="O16" s="130">
        <f t="shared" si="1"/>
        <v>0</v>
      </c>
      <c r="P16" s="82" t="e">
        <f t="shared" si="13"/>
        <v>#DIV/0!</v>
      </c>
      <c r="Q16" s="55">
        <f t="shared" si="2"/>
        <v>0</v>
      </c>
      <c r="R16" s="34">
        <f t="shared" si="3"/>
        <v>0</v>
      </c>
      <c r="S16" s="31">
        <f t="shared" si="4"/>
        <v>0</v>
      </c>
      <c r="T16" s="35">
        <f t="shared" si="5"/>
        <v>0</v>
      </c>
      <c r="U16" s="36" t="e">
        <f t="shared" si="14"/>
        <v>#DIV/0!</v>
      </c>
      <c r="V16" s="77">
        <v>44217.684027777781</v>
      </c>
      <c r="W16" s="77">
        <v>44221.416666608799</v>
      </c>
      <c r="X16" s="72" t="str">
        <f t="shared" si="15"/>
        <v>0AY4GÜN17SAAT17DAKİKA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</row>
    <row r="17" spans="1:47" x14ac:dyDescent="0.3">
      <c r="A17" s="59"/>
      <c r="B17" s="40"/>
      <c r="C17" s="119"/>
      <c r="D17" s="120">
        <f t="shared" si="6"/>
        <v>0</v>
      </c>
      <c r="E17" s="121">
        <f t="shared" si="7"/>
        <v>0</v>
      </c>
      <c r="F17" s="39" t="s">
        <v>18</v>
      </c>
      <c r="G17" s="41"/>
      <c r="H17" s="42"/>
      <c r="I17" s="29" t="e">
        <f t="shared" si="8"/>
        <v>#DIV/0!</v>
      </c>
      <c r="J17" s="30" t="e">
        <f t="shared" si="9"/>
        <v>#DIV/0!</v>
      </c>
      <c r="K17" s="124">
        <f t="shared" si="10"/>
        <v>0</v>
      </c>
      <c r="L17" s="32" t="e">
        <f t="shared" si="11"/>
        <v>#DIV/0!</v>
      </c>
      <c r="M17" s="128">
        <f t="shared" si="12"/>
        <v>0</v>
      </c>
      <c r="N17" s="129">
        <f t="shared" si="0"/>
        <v>0</v>
      </c>
      <c r="O17" s="130">
        <f t="shared" si="1"/>
        <v>0</v>
      </c>
      <c r="P17" s="82" t="e">
        <f t="shared" si="13"/>
        <v>#DIV/0!</v>
      </c>
      <c r="Q17" s="55">
        <f t="shared" si="2"/>
        <v>0</v>
      </c>
      <c r="R17" s="34">
        <f t="shared" si="3"/>
        <v>0</v>
      </c>
      <c r="S17" s="31">
        <f t="shared" si="4"/>
        <v>0</v>
      </c>
      <c r="T17" s="35">
        <f t="shared" si="5"/>
        <v>0</v>
      </c>
      <c r="U17" s="36" t="e">
        <f t="shared" si="14"/>
        <v>#DIV/0!</v>
      </c>
      <c r="V17" s="77">
        <v>44218.684027777781</v>
      </c>
      <c r="W17" s="77">
        <v>44222.416666608799</v>
      </c>
      <c r="X17" s="72" t="str">
        <f t="shared" si="15"/>
        <v>0AY4GÜN17SAAT17DAKİKA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</row>
    <row r="18" spans="1:47" x14ac:dyDescent="0.3">
      <c r="A18" s="59"/>
      <c r="B18" s="40"/>
      <c r="C18" s="119"/>
      <c r="D18" s="120">
        <f t="shared" si="6"/>
        <v>0</v>
      </c>
      <c r="E18" s="121">
        <f t="shared" si="7"/>
        <v>0</v>
      </c>
      <c r="F18" s="39" t="s">
        <v>18</v>
      </c>
      <c r="G18" s="41"/>
      <c r="H18" s="42"/>
      <c r="I18" s="29" t="e">
        <f t="shared" si="8"/>
        <v>#DIV/0!</v>
      </c>
      <c r="J18" s="30" t="e">
        <f t="shared" si="9"/>
        <v>#DIV/0!</v>
      </c>
      <c r="K18" s="124">
        <f t="shared" si="10"/>
        <v>0</v>
      </c>
      <c r="L18" s="32" t="e">
        <f t="shared" si="11"/>
        <v>#DIV/0!</v>
      </c>
      <c r="M18" s="128">
        <f t="shared" si="12"/>
        <v>0</v>
      </c>
      <c r="N18" s="129">
        <f t="shared" si="0"/>
        <v>0</v>
      </c>
      <c r="O18" s="130">
        <f t="shared" si="1"/>
        <v>0</v>
      </c>
      <c r="P18" s="82" t="e">
        <f t="shared" si="13"/>
        <v>#DIV/0!</v>
      </c>
      <c r="Q18" s="55">
        <f t="shared" si="2"/>
        <v>0</v>
      </c>
      <c r="R18" s="34">
        <f t="shared" si="3"/>
        <v>0</v>
      </c>
      <c r="S18" s="31">
        <f t="shared" si="4"/>
        <v>0</v>
      </c>
      <c r="T18" s="35">
        <f t="shared" si="5"/>
        <v>0</v>
      </c>
      <c r="U18" s="36" t="e">
        <f t="shared" si="14"/>
        <v>#DIV/0!</v>
      </c>
      <c r="V18" s="77">
        <v>44219.684027777781</v>
      </c>
      <c r="W18" s="77">
        <v>44223.416666608799</v>
      </c>
      <c r="X18" s="72" t="str">
        <f t="shared" si="15"/>
        <v>0AY4GÜN17SAAT17DAKİKA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</row>
    <row r="19" spans="1:47" ht="15" thickBot="1" x14ac:dyDescent="0.35">
      <c r="A19" s="59"/>
      <c r="B19" s="40"/>
      <c r="C19" s="119"/>
      <c r="D19" s="120">
        <f t="shared" si="6"/>
        <v>0</v>
      </c>
      <c r="E19" s="121">
        <f t="shared" si="7"/>
        <v>0</v>
      </c>
      <c r="F19" s="39" t="s">
        <v>18</v>
      </c>
      <c r="G19" s="41"/>
      <c r="H19" s="42"/>
      <c r="I19" s="29" t="e">
        <f t="shared" si="8"/>
        <v>#DIV/0!</v>
      </c>
      <c r="J19" s="30" t="e">
        <f t="shared" si="9"/>
        <v>#DIV/0!</v>
      </c>
      <c r="K19" s="124">
        <f t="shared" si="10"/>
        <v>0</v>
      </c>
      <c r="L19" s="32" t="e">
        <f t="shared" si="11"/>
        <v>#DIV/0!</v>
      </c>
      <c r="M19" s="128">
        <f t="shared" si="12"/>
        <v>0</v>
      </c>
      <c r="N19" s="131">
        <f t="shared" si="0"/>
        <v>0</v>
      </c>
      <c r="O19" s="132">
        <f t="shared" si="1"/>
        <v>0</v>
      </c>
      <c r="P19" s="83" t="e">
        <f t="shared" si="13"/>
        <v>#DIV/0!</v>
      </c>
      <c r="Q19" s="55">
        <f t="shared" si="2"/>
        <v>0</v>
      </c>
      <c r="R19" s="34">
        <f t="shared" si="3"/>
        <v>0</v>
      </c>
      <c r="S19" s="31">
        <f t="shared" si="4"/>
        <v>0</v>
      </c>
      <c r="T19" s="35">
        <f t="shared" si="5"/>
        <v>0</v>
      </c>
      <c r="U19" s="36" t="e">
        <f t="shared" si="14"/>
        <v>#DIV/0!</v>
      </c>
      <c r="V19" s="78">
        <v>44220.684027777781</v>
      </c>
      <c r="W19" s="78">
        <v>44224.416666608799</v>
      </c>
      <c r="X19" s="73" t="str">
        <f t="shared" si="15"/>
        <v>0AY4GÜN17SAAT17DAKİKA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</row>
    <row r="20" spans="1:47" ht="15" thickBot="1" x14ac:dyDescent="0.35">
      <c r="A20" s="46" t="s">
        <v>40</v>
      </c>
      <c r="B20" s="138"/>
      <c r="C20" s="138"/>
      <c r="D20" s="138"/>
      <c r="E20" s="122">
        <f>SUM(E3:E19)</f>
        <v>7551</v>
      </c>
      <c r="F20" s="138"/>
      <c r="G20" s="138"/>
      <c r="H20" s="138"/>
      <c r="I20" s="138"/>
      <c r="J20" s="138"/>
      <c r="K20" s="122">
        <f>SUM(K3:K19)</f>
        <v>-39</v>
      </c>
      <c r="L20" s="138"/>
      <c r="M20" s="122">
        <f>SUM(M3:M19)</f>
        <v>1.5102000000000002</v>
      </c>
      <c r="N20" s="133">
        <f>SUM(N3:N19)</f>
        <v>11.5</v>
      </c>
      <c r="O20" s="134">
        <f>SUM(O3:O19)</f>
        <v>-52.01019999999999</v>
      </c>
      <c r="P20" s="137"/>
      <c r="Q20" s="138"/>
      <c r="R20" s="138"/>
      <c r="S20" s="138"/>
      <c r="T20" s="138"/>
      <c r="U20" s="138"/>
      <c r="V20" s="38"/>
      <c r="W20" s="140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</row>
    <row r="21" spans="1:47" ht="15" thickBot="1" x14ac:dyDescent="0.35">
      <c r="A21" s="38"/>
      <c r="B21" s="38"/>
      <c r="C21" s="38"/>
      <c r="D21" s="139" t="s">
        <v>49</v>
      </c>
      <c r="E21" s="106">
        <f>E20*2</f>
        <v>15102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</row>
    <row r="22" spans="1:47" x14ac:dyDescent="0.3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</row>
    <row r="23" spans="1:47" x14ac:dyDescent="0.3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</row>
    <row r="24" spans="1:47" x14ac:dyDescent="0.3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</row>
    <row r="25" spans="1:47" x14ac:dyDescent="0.3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</row>
    <row r="26" spans="1:47" x14ac:dyDescent="0.3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</row>
    <row r="27" spans="1:47" x14ac:dyDescent="0.3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</row>
    <row r="28" spans="1:47" x14ac:dyDescent="0.3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</row>
    <row r="29" spans="1:47" x14ac:dyDescent="0.3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</row>
    <row r="30" spans="1:47" x14ac:dyDescent="0.3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</row>
    <row r="31" spans="1:47" x14ac:dyDescent="0.3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</row>
    <row r="32" spans="1:47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</row>
    <row r="33" spans="1:47" x14ac:dyDescent="0.3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</row>
    <row r="34" spans="1:47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</row>
    <row r="35" spans="1:47" x14ac:dyDescent="0.3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</row>
    <row r="36" spans="1:47" x14ac:dyDescent="0.3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</row>
    <row r="37" spans="1:47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</row>
    <row r="38" spans="1:47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</row>
    <row r="39" spans="1:47" x14ac:dyDescent="0.3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</row>
    <row r="40" spans="1:47" x14ac:dyDescent="0.3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</row>
    <row r="41" spans="1:47" x14ac:dyDescent="0.3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</row>
    <row r="42" spans="1:47" x14ac:dyDescent="0.3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</row>
    <row r="43" spans="1:47" x14ac:dyDescent="0.3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</row>
    <row r="44" spans="1:47" x14ac:dyDescent="0.3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</row>
    <row r="45" spans="1:47" x14ac:dyDescent="0.3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</row>
    <row r="46" spans="1:47" x14ac:dyDescent="0.3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</row>
    <row r="47" spans="1:47" x14ac:dyDescent="0.3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</row>
    <row r="48" spans="1:47" x14ac:dyDescent="0.3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</row>
    <row r="49" spans="1:47" x14ac:dyDescent="0.3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</row>
    <row r="50" spans="1:47" x14ac:dyDescent="0.3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</row>
    <row r="51" spans="1:47" x14ac:dyDescent="0.3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</row>
    <row r="52" spans="1:47" x14ac:dyDescent="0.3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</row>
    <row r="53" spans="1:47" x14ac:dyDescent="0.3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</row>
    <row r="54" spans="1:47" x14ac:dyDescent="0.3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</row>
    <row r="55" spans="1:47" x14ac:dyDescent="0.3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</row>
    <row r="56" spans="1:47" x14ac:dyDescent="0.3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</row>
    <row r="57" spans="1:47" x14ac:dyDescent="0.3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</row>
    <row r="58" spans="1:47" x14ac:dyDescent="0.3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</row>
    <row r="59" spans="1:47" x14ac:dyDescent="0.3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</row>
    <row r="60" spans="1:47" x14ac:dyDescent="0.3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</row>
    <row r="61" spans="1:47" x14ac:dyDescent="0.3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</row>
    <row r="62" spans="1:47" x14ac:dyDescent="0.3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</row>
    <row r="63" spans="1:47" x14ac:dyDescent="0.3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</row>
    <row r="64" spans="1:47" x14ac:dyDescent="0.3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</row>
    <row r="65" spans="1:47" x14ac:dyDescent="0.3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</row>
    <row r="66" spans="1:47" x14ac:dyDescent="0.3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</row>
    <row r="67" spans="1:47" x14ac:dyDescent="0.3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</row>
    <row r="68" spans="1:47" x14ac:dyDescent="0.3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</row>
    <row r="69" spans="1:47" x14ac:dyDescent="0.3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</row>
    <row r="70" spans="1:47" x14ac:dyDescent="0.3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</row>
    <row r="71" spans="1:47" x14ac:dyDescent="0.3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</row>
    <row r="72" spans="1:47" x14ac:dyDescent="0.3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</row>
    <row r="73" spans="1:47" x14ac:dyDescent="0.3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</row>
    <row r="74" spans="1:47" x14ac:dyDescent="0.3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</row>
    <row r="75" spans="1:47" x14ac:dyDescent="0.3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</row>
    <row r="76" spans="1:47" x14ac:dyDescent="0.3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</row>
    <row r="77" spans="1:47" x14ac:dyDescent="0.3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</row>
    <row r="78" spans="1:47" x14ac:dyDescent="0.3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</row>
    <row r="79" spans="1:47" x14ac:dyDescent="0.3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</row>
    <row r="80" spans="1:47" x14ac:dyDescent="0.3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</row>
    <row r="81" spans="1:47" x14ac:dyDescent="0.3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</row>
    <row r="82" spans="1:47" x14ac:dyDescent="0.3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</row>
    <row r="83" spans="1:47" x14ac:dyDescent="0.3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</row>
    <row r="84" spans="1:47" x14ac:dyDescent="0.3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</row>
    <row r="85" spans="1:47" x14ac:dyDescent="0.3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</row>
    <row r="86" spans="1:47" x14ac:dyDescent="0.3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</row>
    <row r="87" spans="1:47" x14ac:dyDescent="0.3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</row>
    <row r="88" spans="1:47" x14ac:dyDescent="0.3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</row>
    <row r="89" spans="1:47" x14ac:dyDescent="0.3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</row>
    <row r="90" spans="1:47" x14ac:dyDescent="0.3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</row>
    <row r="91" spans="1:47" x14ac:dyDescent="0.3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</row>
    <row r="92" spans="1:47" x14ac:dyDescent="0.3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</row>
    <row r="93" spans="1:47" x14ac:dyDescent="0.3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</row>
    <row r="94" spans="1:47" x14ac:dyDescent="0.3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</row>
    <row r="95" spans="1:47" x14ac:dyDescent="0.3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</row>
    <row r="96" spans="1:47" x14ac:dyDescent="0.3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</row>
    <row r="97" spans="1:47" x14ac:dyDescent="0.3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</row>
    <row r="98" spans="1:47" x14ac:dyDescent="0.3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</row>
    <row r="99" spans="1:47" x14ac:dyDescent="0.3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</row>
    <row r="100" spans="1:47" x14ac:dyDescent="0.3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</row>
    <row r="101" spans="1:47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</row>
    <row r="102" spans="1:47" x14ac:dyDescent="0.3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</row>
    <row r="103" spans="1:47" x14ac:dyDescent="0.3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</row>
    <row r="104" spans="1:47" x14ac:dyDescent="0.3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</row>
    <row r="105" spans="1:47" x14ac:dyDescent="0.3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</row>
    <row r="106" spans="1:47" x14ac:dyDescent="0.3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</row>
    <row r="107" spans="1:47" x14ac:dyDescent="0.3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</row>
    <row r="108" spans="1:47" x14ac:dyDescent="0.3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</row>
    <row r="109" spans="1:47" x14ac:dyDescent="0.3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</row>
    <row r="110" spans="1:47" x14ac:dyDescent="0.3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</row>
    <row r="111" spans="1:47" x14ac:dyDescent="0.3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</row>
    <row r="112" spans="1:47" x14ac:dyDescent="0.3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</row>
    <row r="113" spans="1:47" x14ac:dyDescent="0.3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</row>
    <row r="114" spans="1:47" x14ac:dyDescent="0.3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</row>
    <row r="115" spans="1:47" x14ac:dyDescent="0.3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</row>
    <row r="116" spans="1:47" x14ac:dyDescent="0.3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</row>
    <row r="117" spans="1:47" x14ac:dyDescent="0.3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</row>
    <row r="118" spans="1:47" x14ac:dyDescent="0.3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</row>
    <row r="119" spans="1:47" x14ac:dyDescent="0.3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</row>
    <row r="120" spans="1:47" x14ac:dyDescent="0.3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</row>
    <row r="121" spans="1:47" x14ac:dyDescent="0.3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</row>
    <row r="122" spans="1:47" x14ac:dyDescent="0.3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</row>
    <row r="123" spans="1:47" x14ac:dyDescent="0.3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</row>
    <row r="124" spans="1:47" x14ac:dyDescent="0.3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</row>
    <row r="125" spans="1:47" x14ac:dyDescent="0.3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</row>
    <row r="126" spans="1:47" x14ac:dyDescent="0.3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</row>
    <row r="127" spans="1:47" x14ac:dyDescent="0.3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</row>
    <row r="128" spans="1:47" x14ac:dyDescent="0.3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</row>
    <row r="129" spans="1:47" x14ac:dyDescent="0.3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</row>
    <row r="130" spans="1:47" x14ac:dyDescent="0.3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</row>
    <row r="131" spans="1:47" x14ac:dyDescent="0.3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</row>
    <row r="132" spans="1:47" x14ac:dyDescent="0.3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</row>
    <row r="133" spans="1:47" x14ac:dyDescent="0.3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</row>
    <row r="134" spans="1:47" x14ac:dyDescent="0.3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</row>
    <row r="135" spans="1:47" x14ac:dyDescent="0.3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</row>
    <row r="136" spans="1:47" x14ac:dyDescent="0.3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</row>
    <row r="137" spans="1:47" x14ac:dyDescent="0.3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</row>
    <row r="138" spans="1:47" x14ac:dyDescent="0.3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</row>
    <row r="139" spans="1:47" x14ac:dyDescent="0.3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</row>
    <row r="140" spans="1:47" x14ac:dyDescent="0.3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</row>
    <row r="141" spans="1:47" x14ac:dyDescent="0.3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</row>
    <row r="142" spans="1:47" x14ac:dyDescent="0.3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</row>
    <row r="143" spans="1:47" x14ac:dyDescent="0.3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</row>
    <row r="144" spans="1:47" x14ac:dyDescent="0.3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</row>
    <row r="145" spans="1:47" x14ac:dyDescent="0.3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</row>
    <row r="146" spans="1:47" x14ac:dyDescent="0.3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</row>
    <row r="147" spans="1:47" x14ac:dyDescent="0.3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</row>
    <row r="148" spans="1:47" x14ac:dyDescent="0.3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</row>
    <row r="149" spans="1:47" x14ac:dyDescent="0.3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</row>
    <row r="150" spans="1:47" x14ac:dyDescent="0.3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</row>
    <row r="151" spans="1:47" x14ac:dyDescent="0.3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</row>
    <row r="152" spans="1:47" x14ac:dyDescent="0.3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</row>
    <row r="153" spans="1:47" x14ac:dyDescent="0.3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</row>
    <row r="154" spans="1:47" x14ac:dyDescent="0.3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</row>
    <row r="155" spans="1:47" x14ac:dyDescent="0.3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</row>
    <row r="156" spans="1:47" x14ac:dyDescent="0.3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</row>
    <row r="157" spans="1:47" x14ac:dyDescent="0.3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</row>
    <row r="158" spans="1:47" x14ac:dyDescent="0.3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</row>
    <row r="159" spans="1:47" x14ac:dyDescent="0.3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</row>
  </sheetData>
  <sheetProtection algorithmName="SHA-512" hashValue="f12brBUk+7VJKy3K1GYTtrFoTS0FSdqvq/tEOIAvqTC0w2sWAUO1RmTxY4vfpIZVtaIeNqGpFkpbkF2I3RGrQw==" saltValue="HPOu/B53+Byw0auvbN1whQ==" spinCount="100000" sheet="1" objects="1" scenarios="1" formatColumns="0" formatRows="0" insertColumns="0" insertRows="0" deleteColumns="0" deleteRows="0"/>
  <conditionalFormatting sqref="F3:F19">
    <cfRule type="containsText" dxfId="11" priority="5" operator="containsText" text="Short/kısa">
      <formula>NOT(ISERROR(SEARCH("Short/kısa",F3)))</formula>
    </cfRule>
    <cfRule type="containsText" dxfId="10" priority="6" operator="containsText" text="Long/uzun">
      <formula>NOT(ISERROR(SEARCH("Long/uzun",F3)))</formula>
    </cfRule>
  </conditionalFormatting>
  <conditionalFormatting sqref="K3:K19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L3:L19">
    <cfRule type="cellIs" dxfId="7" priority="1" operator="lessThan">
      <formula>0</formula>
    </cfRule>
    <cfRule type="cellIs" dxfId="6" priority="2" operator="greater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02870-CD70-40F5-A154-B6CAD2127A51}">
  <dimension ref="A1:AX142"/>
  <sheetViews>
    <sheetView zoomScale="89" zoomScaleNormal="89" workbookViewId="0">
      <selection activeCell="H16" sqref="H16"/>
    </sheetView>
  </sheetViews>
  <sheetFormatPr defaultRowHeight="14.4" x14ac:dyDescent="0.3"/>
  <cols>
    <col min="1" max="1" width="14.33203125" bestFit="1" customWidth="1"/>
    <col min="2" max="2" width="9.5546875" bestFit="1" customWidth="1"/>
    <col min="3" max="3" width="14.88671875" bestFit="1" customWidth="1"/>
    <col min="4" max="4" width="17.88671875" bestFit="1" customWidth="1"/>
    <col min="5" max="5" width="11.6640625" bestFit="1" customWidth="1"/>
    <col min="6" max="6" width="9.44140625" bestFit="1" customWidth="1"/>
    <col min="7" max="7" width="10.6640625" bestFit="1" customWidth="1"/>
    <col min="8" max="8" width="12.6640625" bestFit="1" customWidth="1"/>
    <col min="9" max="9" width="10.88671875" bestFit="1" customWidth="1"/>
    <col min="10" max="10" width="8.6640625" customWidth="1"/>
    <col min="11" max="11" width="8.77734375" bestFit="1" customWidth="1"/>
    <col min="12" max="12" width="9.6640625" bestFit="1" customWidth="1"/>
    <col min="13" max="13" width="10.109375" bestFit="1" customWidth="1"/>
    <col min="14" max="14" width="10" customWidth="1"/>
    <col min="15" max="15" width="8.77734375" bestFit="1" customWidth="1"/>
    <col min="16" max="16" width="8.109375" bestFit="1" customWidth="1"/>
    <col min="17" max="17" width="6.33203125" bestFit="1" customWidth="1"/>
    <col min="18" max="18" width="8.109375" bestFit="1" customWidth="1"/>
    <col min="19" max="19" width="6.33203125" bestFit="1" customWidth="1"/>
    <col min="20" max="20" width="8.33203125" bestFit="1" customWidth="1"/>
    <col min="21" max="21" width="9.44140625" bestFit="1" customWidth="1"/>
    <col min="22" max="22" width="12.109375" bestFit="1" customWidth="1"/>
    <col min="23" max="23" width="12.109375" customWidth="1"/>
    <col min="24" max="24" width="23.44140625" bestFit="1" customWidth="1"/>
  </cols>
  <sheetData>
    <row r="1" spans="1:50" ht="16.2" thickBot="1" x14ac:dyDescent="0.35">
      <c r="A1" s="58" t="s">
        <v>7</v>
      </c>
      <c r="B1" s="2" t="s">
        <v>1</v>
      </c>
      <c r="C1" s="3" t="s">
        <v>5</v>
      </c>
      <c r="D1" s="2" t="s">
        <v>3</v>
      </c>
      <c r="E1" s="3" t="s">
        <v>7</v>
      </c>
      <c r="F1" s="4" t="s">
        <v>16</v>
      </c>
      <c r="G1" s="5" t="s">
        <v>11</v>
      </c>
      <c r="H1" s="6" t="s">
        <v>12</v>
      </c>
      <c r="I1" s="7" t="s">
        <v>26</v>
      </c>
      <c r="J1" s="8" t="s">
        <v>8</v>
      </c>
      <c r="K1" s="9" t="s">
        <v>53</v>
      </c>
      <c r="L1" s="4" t="s">
        <v>14</v>
      </c>
      <c r="M1" s="10" t="s">
        <v>20</v>
      </c>
      <c r="N1" s="54" t="s">
        <v>19</v>
      </c>
      <c r="O1" s="79" t="s">
        <v>35</v>
      </c>
      <c r="P1" s="80" t="s">
        <v>35</v>
      </c>
      <c r="Q1" s="11" t="s">
        <v>30</v>
      </c>
      <c r="R1" s="12" t="s">
        <v>31</v>
      </c>
      <c r="S1" s="13" t="s">
        <v>37</v>
      </c>
      <c r="T1" s="14" t="s">
        <v>34</v>
      </c>
      <c r="U1" s="15" t="s">
        <v>39</v>
      </c>
      <c r="V1" s="74" t="s">
        <v>42</v>
      </c>
      <c r="W1" s="74" t="s">
        <v>44</v>
      </c>
      <c r="X1" s="69" t="s">
        <v>45</v>
      </c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</row>
    <row r="2" spans="1:50" ht="16.2" thickBot="1" x14ac:dyDescent="0.35">
      <c r="A2" s="57" t="s">
        <v>9</v>
      </c>
      <c r="B2" s="17" t="s">
        <v>2</v>
      </c>
      <c r="C2" s="18" t="s">
        <v>4</v>
      </c>
      <c r="D2" s="17" t="s">
        <v>6</v>
      </c>
      <c r="E2" s="18" t="s">
        <v>13</v>
      </c>
      <c r="F2" s="19" t="s">
        <v>17</v>
      </c>
      <c r="G2" s="20" t="s">
        <v>10</v>
      </c>
      <c r="H2" s="21" t="s">
        <v>25</v>
      </c>
      <c r="I2" s="22" t="s">
        <v>28</v>
      </c>
      <c r="J2" s="23"/>
      <c r="K2" s="107" t="s">
        <v>55</v>
      </c>
      <c r="L2" s="25" t="s">
        <v>15</v>
      </c>
      <c r="M2" s="43">
        <v>1E-4</v>
      </c>
      <c r="N2" s="56"/>
      <c r="O2" s="81" t="s">
        <v>36</v>
      </c>
      <c r="P2" s="81" t="s">
        <v>48</v>
      </c>
      <c r="Q2" s="44">
        <v>0.01</v>
      </c>
      <c r="R2" s="26" t="s">
        <v>32</v>
      </c>
      <c r="S2" s="45">
        <v>0.01</v>
      </c>
      <c r="T2" s="27" t="s">
        <v>33</v>
      </c>
      <c r="U2" s="28" t="s">
        <v>21</v>
      </c>
      <c r="V2" s="75" t="s">
        <v>43</v>
      </c>
      <c r="W2" s="75" t="s">
        <v>43</v>
      </c>
      <c r="X2" s="70" t="s">
        <v>46</v>
      </c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</row>
    <row r="3" spans="1:50" x14ac:dyDescent="0.3">
      <c r="A3" s="59" t="s">
        <v>41</v>
      </c>
      <c r="B3" s="60">
        <v>1</v>
      </c>
      <c r="C3" s="108">
        <v>120</v>
      </c>
      <c r="D3" s="109">
        <f>C3*B3</f>
        <v>120</v>
      </c>
      <c r="E3" s="110">
        <f>B3*G3*1</f>
        <v>1845</v>
      </c>
      <c r="F3" s="61" t="s">
        <v>22</v>
      </c>
      <c r="G3" s="62">
        <v>1845</v>
      </c>
      <c r="H3" s="63">
        <v>1923</v>
      </c>
      <c r="I3" s="47">
        <f>IF(AND(F3="Long/uzun",H3&gt;=G3),H3/G3-1,IF(AND(F3="Long/uzun",H3&lt;G3),(H3/G3-1),IF(AND(F3="Short/kısa",H3&lt;=G3),((H3/G3-1)*-1),(H3/G3-1)*-1)))</f>
        <v>4.2276422764227606E-2</v>
      </c>
      <c r="J3" s="48">
        <f>E3/D3</f>
        <v>15.375</v>
      </c>
      <c r="K3" s="111">
        <f>IF(AND(F3="Long/uzun",H3&gt;=G3),(H3-G3)*B3*1,IF(AND(F3="Long/uzun",H3&lt;G3),(H3-G3)*B3*1,IF(AND(F3="Short/kısa",H3&lt;=G3),(H3-G3)*B3*1*-1,IF(AND(F3="Short/kısa",H3&gt;G3),(H3-G3)*B3*-1*1))))</f>
        <v>78</v>
      </c>
      <c r="L3" s="50">
        <f>K3/D3</f>
        <v>0.65</v>
      </c>
      <c r="M3" s="112">
        <f>E3*$M$2*2</f>
        <v>0.36899999999999999</v>
      </c>
      <c r="N3" s="88">
        <f t="shared" ref="N3:N7" si="0">IF(K3&gt;0,K3*0.1,)</f>
        <v>7.8000000000000007</v>
      </c>
      <c r="O3" s="113">
        <f t="shared" ref="O3:O7" si="1">K3-M3-N3</f>
        <v>69.831000000000003</v>
      </c>
      <c r="P3" s="82">
        <f>O3/D3</f>
        <v>0.58192500000000003</v>
      </c>
      <c r="Q3" s="12">
        <f t="shared" ref="Q3:Q19" si="2">E3*Q$2</f>
        <v>18.45</v>
      </c>
      <c r="R3" s="51">
        <f t="shared" ref="R3:R19" si="3">G3-($Q$2*G3)</f>
        <v>1826.55</v>
      </c>
      <c r="S3" s="49">
        <f t="shared" ref="S3:S19" si="4">E3*$S$2</f>
        <v>18.45</v>
      </c>
      <c r="T3" s="52">
        <f t="shared" ref="T3:T19" si="5">G3+($S$2*G3)</f>
        <v>1863.45</v>
      </c>
      <c r="U3" s="53">
        <f>S2/Q2</f>
        <v>1</v>
      </c>
      <c r="V3" s="76">
        <v>44204.684027777781</v>
      </c>
      <c r="W3" s="76">
        <v>44208.416666666664</v>
      </c>
      <c r="X3" s="71" t="str">
        <f>DATEDIF(V3,W3,"YM") &amp; "AY" &amp;DATEDIF(V3,W3,"MD") &amp; "GÜN" &amp;TEXT(W3-V3,"SS") &amp; "SAAT" &amp; TEXT(W3-V3,"SS") &amp; "DAKİKA"</f>
        <v>0AY4GÜN17SAAT17DAKİKA</v>
      </c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</row>
    <row r="4" spans="1:50" x14ac:dyDescent="0.3">
      <c r="A4" s="59" t="s">
        <v>41</v>
      </c>
      <c r="B4" s="40">
        <v>1</v>
      </c>
      <c r="C4" s="91">
        <v>120</v>
      </c>
      <c r="D4" s="92">
        <f t="shared" ref="D4:D7" si="6">C4*B4</f>
        <v>120</v>
      </c>
      <c r="E4" s="93">
        <f t="shared" ref="E4:E7" si="7">B4*G4*1</f>
        <v>1956</v>
      </c>
      <c r="F4" s="39" t="s">
        <v>22</v>
      </c>
      <c r="G4" s="41">
        <v>1956</v>
      </c>
      <c r="H4" s="42">
        <v>1905</v>
      </c>
      <c r="I4" s="29">
        <f t="shared" ref="I4:I19" si="8">IF(AND(F4="Long/uzun",H4&gt;=G4),H4/G4-1,IF(AND(F4="Long/uzun",H4&lt;G4),(H4/G4-1),IF(AND(F4="Short/kısa",H4&lt;=G4),((H4/G4-1)*-1),(H4/G4-1)*-1)))</f>
        <v>-2.6073619631901801E-2</v>
      </c>
      <c r="J4" s="30">
        <f t="shared" ref="J4:J19" si="9">E4/D4</f>
        <v>16.3</v>
      </c>
      <c r="K4" s="87">
        <f t="shared" ref="K4:K19" si="10">IF(AND(F4="Long/uzun",H4&gt;=G4),(H4-G4)*B4*1,IF(AND(F4="Long/uzun",H4&lt;G4),(H4-G4)*B4*1,IF(AND(F4="Short/kısa",H4&lt;=G4),(H4-G4)*B4*1*-1,IF(AND(F4="Short/kısa",H4&gt;G4),(H4-G4)*B4*-1*1))))</f>
        <v>-51</v>
      </c>
      <c r="L4" s="32">
        <f t="shared" ref="L4:L19" si="11">K4/D4</f>
        <v>-0.42499999999999999</v>
      </c>
      <c r="M4" s="114">
        <f t="shared" ref="M4:M7" si="12">E4*$M$2*2</f>
        <v>0.39119999999999999</v>
      </c>
      <c r="N4" s="95">
        <f t="shared" si="0"/>
        <v>0</v>
      </c>
      <c r="O4" s="90">
        <f t="shared" si="1"/>
        <v>-51.391199999999998</v>
      </c>
      <c r="P4" s="82">
        <f t="shared" ref="P4:P19" si="13">O4/D4</f>
        <v>-0.42825999999999997</v>
      </c>
      <c r="Q4" s="55">
        <f t="shared" si="2"/>
        <v>19.559999999999999</v>
      </c>
      <c r="R4" s="34">
        <f t="shared" si="3"/>
        <v>1936.44</v>
      </c>
      <c r="S4" s="31">
        <f t="shared" si="4"/>
        <v>19.559999999999999</v>
      </c>
      <c r="T4" s="35">
        <f t="shared" si="5"/>
        <v>1975.56</v>
      </c>
      <c r="U4" s="36">
        <f t="shared" ref="U4:U19" si="14">S3/Q3</f>
        <v>1</v>
      </c>
      <c r="V4" s="77">
        <v>44205.684027777781</v>
      </c>
      <c r="W4" s="77">
        <v>44209.416666608799</v>
      </c>
      <c r="X4" s="72" t="str">
        <f t="shared" ref="X4:X19" si="15">DATEDIF(V4,W4,"YM")&amp;"AY"&amp;DATEDIF(V4,W4,"MD")&amp;"GÜN"&amp;TEXT(W4-V4,"SS")&amp;"SAAT"&amp;TEXT(W4-V4,"SS")&amp;"DAKİKA"</f>
        <v>0AY4GÜN17SAAT17DAKİKA</v>
      </c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</row>
    <row r="5" spans="1:50" x14ac:dyDescent="0.3">
      <c r="A5" s="59" t="s">
        <v>41</v>
      </c>
      <c r="B5" s="40">
        <v>1</v>
      </c>
      <c r="C5" s="91">
        <v>120</v>
      </c>
      <c r="D5" s="92">
        <f t="shared" si="6"/>
        <v>120</v>
      </c>
      <c r="E5" s="93">
        <f>B5*G5*1</f>
        <v>2000</v>
      </c>
      <c r="F5" s="39" t="s">
        <v>18</v>
      </c>
      <c r="G5" s="41">
        <v>2000</v>
      </c>
      <c r="H5" s="42">
        <v>1963</v>
      </c>
      <c r="I5" s="29">
        <f>IF(AND(F5="Long/uzun",H5&gt;=G5),H5/G5-1,IF(AND(F5="Long/uzun",H5&lt;G5),(H5/G5-1),IF(AND(F5="Short/kısa",H5&lt;=G5),((H5/G5-1)*-1),(H5/G5-1)*-1)))</f>
        <v>1.8499999999999961E-2</v>
      </c>
      <c r="J5" s="30">
        <f t="shared" si="9"/>
        <v>16.666666666666668</v>
      </c>
      <c r="K5" s="87">
        <f>IF(AND(F5="Long/uzun",H5&gt;=G5),(H5-G5)*B5*1,IF(AND(F5="Long/uzun",H5&lt;G5),(H5-G5)*B5*1,IF(AND(F5="Short/kısa",H5&lt;=G5),(H5-G5)*B5*1*-1,IF(AND(F5="Short/kısa",H5&gt;G5),(H5-G5)*B5*-1*1))))</f>
        <v>37</v>
      </c>
      <c r="L5" s="32">
        <f t="shared" si="11"/>
        <v>0.30833333333333335</v>
      </c>
      <c r="M5" s="114">
        <f t="shared" si="12"/>
        <v>0.4</v>
      </c>
      <c r="N5" s="95">
        <f t="shared" si="0"/>
        <v>3.7</v>
      </c>
      <c r="O5" s="90">
        <f t="shared" si="1"/>
        <v>32.9</v>
      </c>
      <c r="P5" s="82">
        <f t="shared" si="13"/>
        <v>0.27416666666666667</v>
      </c>
      <c r="Q5" s="55">
        <f t="shared" si="2"/>
        <v>20</v>
      </c>
      <c r="R5" s="34">
        <f>G5-($Q$2*G5)</f>
        <v>1980</v>
      </c>
      <c r="S5" s="31">
        <f t="shared" si="4"/>
        <v>20</v>
      </c>
      <c r="T5" s="35">
        <f>G5+($S$2*G5)</f>
        <v>2020</v>
      </c>
      <c r="U5" s="36">
        <f t="shared" si="14"/>
        <v>1</v>
      </c>
      <c r="V5" s="77">
        <v>44206.684027777781</v>
      </c>
      <c r="W5" s="77">
        <v>44210.416666608799</v>
      </c>
      <c r="X5" s="72" t="str">
        <f t="shared" si="15"/>
        <v>0AY4GÜN17SAAT17DAKİKA</v>
      </c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</row>
    <row r="6" spans="1:50" x14ac:dyDescent="0.3">
      <c r="A6" s="59" t="s">
        <v>41</v>
      </c>
      <c r="B6" s="40">
        <v>1</v>
      </c>
      <c r="C6" s="91">
        <v>120</v>
      </c>
      <c r="D6" s="92">
        <f t="shared" si="6"/>
        <v>120</v>
      </c>
      <c r="E6" s="93">
        <f>B6*G6*1</f>
        <v>1750</v>
      </c>
      <c r="F6" s="39" t="s">
        <v>18</v>
      </c>
      <c r="G6" s="41">
        <v>1750</v>
      </c>
      <c r="H6" s="42">
        <v>1853</v>
      </c>
      <c r="I6" s="29">
        <f>IF(AND(F6="Long/uzun",H6&gt;=G6),H6/G6-1,IF(AND(F6="Long/uzun",H6&lt;G6),(H6/G6-1),IF(AND(F6="Short/kısa",H6&lt;=G6),((H6/G6-1)*-1),(H6/G6-1)*-1)))</f>
        <v>-5.8857142857142941E-2</v>
      </c>
      <c r="J6" s="30">
        <f t="shared" si="9"/>
        <v>14.583333333333334</v>
      </c>
      <c r="K6" s="87">
        <f>IF(AND(F6="Long/uzun",H6&gt;=G6),(H6-G6)*B6*1,IF(AND(F6="Long/uzun",H6&lt;G6),(H6-G6)*B6*1,IF(AND(F6="Short/kısa",H6&lt;=G6),(H6-G6)*B6*1*-1,IF(AND(F6="Short/kısa",H6&gt;G6),(H6-G6)*B6*-1*1))))</f>
        <v>-103</v>
      </c>
      <c r="L6" s="32">
        <f t="shared" si="11"/>
        <v>-0.85833333333333328</v>
      </c>
      <c r="M6" s="114">
        <f t="shared" si="12"/>
        <v>0.35000000000000003</v>
      </c>
      <c r="N6" s="95">
        <f t="shared" si="0"/>
        <v>0</v>
      </c>
      <c r="O6" s="90">
        <f t="shared" si="1"/>
        <v>-103.35</v>
      </c>
      <c r="P6" s="82">
        <f t="shared" si="13"/>
        <v>-0.86124999999999996</v>
      </c>
      <c r="Q6" s="55">
        <f t="shared" si="2"/>
        <v>17.5</v>
      </c>
      <c r="R6" s="34">
        <f>G6-($Q$2*G6)</f>
        <v>1732.5</v>
      </c>
      <c r="S6" s="31">
        <f t="shared" si="4"/>
        <v>17.5</v>
      </c>
      <c r="T6" s="35">
        <f>G6+($S$2*G6)</f>
        <v>1767.5</v>
      </c>
      <c r="U6" s="36">
        <f t="shared" si="14"/>
        <v>1</v>
      </c>
      <c r="V6" s="77">
        <v>44207.684027777781</v>
      </c>
      <c r="W6" s="77">
        <v>44211.416666608799</v>
      </c>
      <c r="X6" s="72" t="str">
        <f t="shared" si="15"/>
        <v>0AY4GÜN17SAAT17DAKİKA</v>
      </c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</row>
    <row r="7" spans="1:50" x14ac:dyDescent="0.3">
      <c r="A7" s="59"/>
      <c r="B7" s="40"/>
      <c r="C7" s="91"/>
      <c r="D7" s="92">
        <f t="shared" si="6"/>
        <v>0</v>
      </c>
      <c r="E7" s="93">
        <f t="shared" si="7"/>
        <v>0</v>
      </c>
      <c r="F7" s="39" t="s">
        <v>18</v>
      </c>
      <c r="G7" s="41"/>
      <c r="H7" s="42"/>
      <c r="I7" s="29" t="e">
        <f t="shared" si="8"/>
        <v>#DIV/0!</v>
      </c>
      <c r="J7" s="30" t="e">
        <f t="shared" si="9"/>
        <v>#DIV/0!</v>
      </c>
      <c r="K7" s="87">
        <f t="shared" si="10"/>
        <v>0</v>
      </c>
      <c r="L7" s="32" t="e">
        <f t="shared" si="11"/>
        <v>#DIV/0!</v>
      </c>
      <c r="M7" s="114">
        <f t="shared" si="12"/>
        <v>0</v>
      </c>
      <c r="N7" s="95">
        <f t="shared" si="0"/>
        <v>0</v>
      </c>
      <c r="O7" s="90">
        <f t="shared" si="1"/>
        <v>0</v>
      </c>
      <c r="P7" s="82" t="e">
        <f t="shared" si="13"/>
        <v>#DIV/0!</v>
      </c>
      <c r="Q7" s="55">
        <f t="shared" si="2"/>
        <v>0</v>
      </c>
      <c r="R7" s="34">
        <f t="shared" si="3"/>
        <v>0</v>
      </c>
      <c r="S7" s="31">
        <f t="shared" si="4"/>
        <v>0</v>
      </c>
      <c r="T7" s="35">
        <f t="shared" si="5"/>
        <v>0</v>
      </c>
      <c r="U7" s="36">
        <f t="shared" si="14"/>
        <v>1</v>
      </c>
      <c r="V7" s="77">
        <v>44208.684027777781</v>
      </c>
      <c r="W7" s="77">
        <v>44212.416666608799</v>
      </c>
      <c r="X7" s="72" t="str">
        <f t="shared" si="15"/>
        <v>0AY4GÜN17SAAT17DAKİKA</v>
      </c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</row>
    <row r="8" spans="1:50" x14ac:dyDescent="0.3">
      <c r="A8" s="59"/>
      <c r="B8" s="40"/>
      <c r="C8" s="91"/>
      <c r="D8" s="92">
        <f t="shared" ref="D8:D19" si="16">C8*B8</f>
        <v>0</v>
      </c>
      <c r="E8" s="93">
        <f t="shared" ref="E8:E19" si="17">B8*G8*1</f>
        <v>0</v>
      </c>
      <c r="F8" s="39" t="s">
        <v>18</v>
      </c>
      <c r="G8" s="41"/>
      <c r="H8" s="42"/>
      <c r="I8" s="29" t="e">
        <f t="shared" si="8"/>
        <v>#DIV/0!</v>
      </c>
      <c r="J8" s="30" t="e">
        <f t="shared" si="9"/>
        <v>#DIV/0!</v>
      </c>
      <c r="K8" s="87">
        <f t="shared" si="10"/>
        <v>0</v>
      </c>
      <c r="L8" s="32" t="e">
        <f t="shared" si="11"/>
        <v>#DIV/0!</v>
      </c>
      <c r="M8" s="114">
        <f t="shared" ref="M8:M19" si="18">E8*$M$2*2</f>
        <v>0</v>
      </c>
      <c r="N8" s="95">
        <f t="shared" ref="N8:N19" si="19">IF(K8&gt;0,K8*0.1,)</f>
        <v>0</v>
      </c>
      <c r="O8" s="90">
        <f t="shared" ref="O8:O19" si="20">K8-M8-N8</f>
        <v>0</v>
      </c>
      <c r="P8" s="82" t="e">
        <f t="shared" si="13"/>
        <v>#DIV/0!</v>
      </c>
      <c r="Q8" s="55">
        <f t="shared" si="2"/>
        <v>0</v>
      </c>
      <c r="R8" s="34">
        <f t="shared" si="3"/>
        <v>0</v>
      </c>
      <c r="S8" s="31">
        <f t="shared" si="4"/>
        <v>0</v>
      </c>
      <c r="T8" s="35">
        <f t="shared" si="5"/>
        <v>0</v>
      </c>
      <c r="U8" s="36" t="e">
        <f t="shared" si="14"/>
        <v>#DIV/0!</v>
      </c>
      <c r="V8" s="77">
        <v>44209.684027777781</v>
      </c>
      <c r="W8" s="77">
        <v>44213.416666608799</v>
      </c>
      <c r="X8" s="72" t="str">
        <f t="shared" si="15"/>
        <v>0AY4GÜN17SAAT17DAKİKA</v>
      </c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</row>
    <row r="9" spans="1:50" x14ac:dyDescent="0.3">
      <c r="A9" s="59"/>
      <c r="B9" s="40"/>
      <c r="C9" s="91"/>
      <c r="D9" s="92">
        <f t="shared" si="16"/>
        <v>0</v>
      </c>
      <c r="E9" s="93">
        <f t="shared" si="17"/>
        <v>0</v>
      </c>
      <c r="F9" s="39" t="s">
        <v>18</v>
      </c>
      <c r="G9" s="41"/>
      <c r="H9" s="42"/>
      <c r="I9" s="29" t="e">
        <f t="shared" si="8"/>
        <v>#DIV/0!</v>
      </c>
      <c r="J9" s="30" t="e">
        <f t="shared" si="9"/>
        <v>#DIV/0!</v>
      </c>
      <c r="K9" s="87">
        <f t="shared" si="10"/>
        <v>0</v>
      </c>
      <c r="L9" s="32" t="e">
        <f t="shared" si="11"/>
        <v>#DIV/0!</v>
      </c>
      <c r="M9" s="114">
        <f t="shared" si="18"/>
        <v>0</v>
      </c>
      <c r="N9" s="95">
        <f t="shared" si="19"/>
        <v>0</v>
      </c>
      <c r="O9" s="90">
        <f t="shared" si="20"/>
        <v>0</v>
      </c>
      <c r="P9" s="82" t="e">
        <f t="shared" si="13"/>
        <v>#DIV/0!</v>
      </c>
      <c r="Q9" s="55">
        <f t="shared" si="2"/>
        <v>0</v>
      </c>
      <c r="R9" s="34">
        <f t="shared" si="3"/>
        <v>0</v>
      </c>
      <c r="S9" s="31">
        <f t="shared" si="4"/>
        <v>0</v>
      </c>
      <c r="T9" s="35">
        <f t="shared" si="5"/>
        <v>0</v>
      </c>
      <c r="U9" s="36" t="e">
        <f t="shared" si="14"/>
        <v>#DIV/0!</v>
      </c>
      <c r="V9" s="77">
        <v>44210.684027777781</v>
      </c>
      <c r="W9" s="77">
        <v>44214.416666608799</v>
      </c>
      <c r="X9" s="72" t="str">
        <f t="shared" si="15"/>
        <v>0AY4GÜN17SAAT17DAKİKA</v>
      </c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</row>
    <row r="10" spans="1:50" x14ac:dyDescent="0.3">
      <c r="A10" s="59"/>
      <c r="B10" s="40"/>
      <c r="C10" s="91"/>
      <c r="D10" s="92">
        <f t="shared" si="16"/>
        <v>0</v>
      </c>
      <c r="E10" s="93">
        <f t="shared" si="17"/>
        <v>0</v>
      </c>
      <c r="F10" s="39" t="s">
        <v>18</v>
      </c>
      <c r="G10" s="41"/>
      <c r="H10" s="42"/>
      <c r="I10" s="29" t="e">
        <f t="shared" si="8"/>
        <v>#DIV/0!</v>
      </c>
      <c r="J10" s="30" t="e">
        <f t="shared" si="9"/>
        <v>#DIV/0!</v>
      </c>
      <c r="K10" s="87">
        <f t="shared" si="10"/>
        <v>0</v>
      </c>
      <c r="L10" s="32" t="e">
        <f t="shared" si="11"/>
        <v>#DIV/0!</v>
      </c>
      <c r="M10" s="114">
        <f t="shared" si="18"/>
        <v>0</v>
      </c>
      <c r="N10" s="95">
        <f t="shared" si="19"/>
        <v>0</v>
      </c>
      <c r="O10" s="90">
        <f t="shared" si="20"/>
        <v>0</v>
      </c>
      <c r="P10" s="82" t="e">
        <f t="shared" si="13"/>
        <v>#DIV/0!</v>
      </c>
      <c r="Q10" s="55">
        <f t="shared" si="2"/>
        <v>0</v>
      </c>
      <c r="R10" s="34">
        <f t="shared" si="3"/>
        <v>0</v>
      </c>
      <c r="S10" s="31">
        <f t="shared" si="4"/>
        <v>0</v>
      </c>
      <c r="T10" s="35">
        <f t="shared" si="5"/>
        <v>0</v>
      </c>
      <c r="U10" s="36" t="e">
        <f t="shared" si="14"/>
        <v>#DIV/0!</v>
      </c>
      <c r="V10" s="77">
        <v>44211.684027777781</v>
      </c>
      <c r="W10" s="77">
        <v>44215.416666608799</v>
      </c>
      <c r="X10" s="72" t="str">
        <f t="shared" si="15"/>
        <v>0AY4GÜN17SAAT17DAKİKA</v>
      </c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</row>
    <row r="11" spans="1:50" x14ac:dyDescent="0.3">
      <c r="A11" s="59"/>
      <c r="B11" s="40"/>
      <c r="C11" s="91"/>
      <c r="D11" s="92">
        <f t="shared" si="16"/>
        <v>0</v>
      </c>
      <c r="E11" s="93">
        <f t="shared" si="17"/>
        <v>0</v>
      </c>
      <c r="F11" s="39" t="s">
        <v>18</v>
      </c>
      <c r="G11" s="41"/>
      <c r="H11" s="42"/>
      <c r="I11" s="29" t="e">
        <f t="shared" si="8"/>
        <v>#DIV/0!</v>
      </c>
      <c r="J11" s="30" t="e">
        <f t="shared" si="9"/>
        <v>#DIV/0!</v>
      </c>
      <c r="K11" s="87">
        <f t="shared" si="10"/>
        <v>0</v>
      </c>
      <c r="L11" s="32" t="e">
        <f t="shared" si="11"/>
        <v>#DIV/0!</v>
      </c>
      <c r="M11" s="114">
        <f t="shared" si="18"/>
        <v>0</v>
      </c>
      <c r="N11" s="95">
        <f t="shared" si="19"/>
        <v>0</v>
      </c>
      <c r="O11" s="90">
        <f t="shared" si="20"/>
        <v>0</v>
      </c>
      <c r="P11" s="82" t="e">
        <f t="shared" si="13"/>
        <v>#DIV/0!</v>
      </c>
      <c r="Q11" s="55">
        <f t="shared" si="2"/>
        <v>0</v>
      </c>
      <c r="R11" s="34">
        <f t="shared" si="3"/>
        <v>0</v>
      </c>
      <c r="S11" s="31">
        <f t="shared" si="4"/>
        <v>0</v>
      </c>
      <c r="T11" s="35">
        <f t="shared" si="5"/>
        <v>0</v>
      </c>
      <c r="U11" s="36" t="e">
        <f t="shared" si="14"/>
        <v>#DIV/0!</v>
      </c>
      <c r="V11" s="77">
        <v>44212.684027777781</v>
      </c>
      <c r="W11" s="77">
        <v>44216.416666608799</v>
      </c>
      <c r="X11" s="72" t="str">
        <f t="shared" si="15"/>
        <v>0AY4GÜN17SAAT17DAKİKA</v>
      </c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</row>
    <row r="12" spans="1:50" x14ac:dyDescent="0.3">
      <c r="A12" s="59"/>
      <c r="B12" s="40"/>
      <c r="C12" s="91"/>
      <c r="D12" s="92">
        <f t="shared" si="16"/>
        <v>0</v>
      </c>
      <c r="E12" s="93">
        <f t="shared" si="17"/>
        <v>0</v>
      </c>
      <c r="F12" s="39" t="s">
        <v>18</v>
      </c>
      <c r="G12" s="41"/>
      <c r="H12" s="42"/>
      <c r="I12" s="29" t="e">
        <f t="shared" si="8"/>
        <v>#DIV/0!</v>
      </c>
      <c r="J12" s="30" t="e">
        <f t="shared" si="9"/>
        <v>#DIV/0!</v>
      </c>
      <c r="K12" s="87">
        <f t="shared" si="10"/>
        <v>0</v>
      </c>
      <c r="L12" s="32" t="e">
        <f t="shared" si="11"/>
        <v>#DIV/0!</v>
      </c>
      <c r="M12" s="114">
        <f t="shared" si="18"/>
        <v>0</v>
      </c>
      <c r="N12" s="95">
        <f t="shared" si="19"/>
        <v>0</v>
      </c>
      <c r="O12" s="90">
        <f t="shared" si="20"/>
        <v>0</v>
      </c>
      <c r="P12" s="82" t="e">
        <f t="shared" si="13"/>
        <v>#DIV/0!</v>
      </c>
      <c r="Q12" s="55">
        <f t="shared" si="2"/>
        <v>0</v>
      </c>
      <c r="R12" s="34">
        <f t="shared" si="3"/>
        <v>0</v>
      </c>
      <c r="S12" s="31">
        <f t="shared" si="4"/>
        <v>0</v>
      </c>
      <c r="T12" s="35">
        <f t="shared" si="5"/>
        <v>0</v>
      </c>
      <c r="U12" s="36" t="e">
        <f t="shared" si="14"/>
        <v>#DIV/0!</v>
      </c>
      <c r="V12" s="77">
        <v>44213.684027777781</v>
      </c>
      <c r="W12" s="77">
        <v>44217.416666608799</v>
      </c>
      <c r="X12" s="72" t="str">
        <f t="shared" si="15"/>
        <v>0AY4GÜN17SAAT17DAKİKA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</row>
    <row r="13" spans="1:50" x14ac:dyDescent="0.3">
      <c r="A13" s="59"/>
      <c r="B13" s="40"/>
      <c r="C13" s="91"/>
      <c r="D13" s="92">
        <f t="shared" si="16"/>
        <v>0</v>
      </c>
      <c r="E13" s="93">
        <f t="shared" si="17"/>
        <v>0</v>
      </c>
      <c r="F13" s="39" t="s">
        <v>18</v>
      </c>
      <c r="G13" s="41"/>
      <c r="H13" s="42"/>
      <c r="I13" s="29" t="e">
        <f t="shared" si="8"/>
        <v>#DIV/0!</v>
      </c>
      <c r="J13" s="30" t="e">
        <f t="shared" si="9"/>
        <v>#DIV/0!</v>
      </c>
      <c r="K13" s="87">
        <f t="shared" si="10"/>
        <v>0</v>
      </c>
      <c r="L13" s="32" t="e">
        <f t="shared" si="11"/>
        <v>#DIV/0!</v>
      </c>
      <c r="M13" s="114">
        <f t="shared" si="18"/>
        <v>0</v>
      </c>
      <c r="N13" s="95">
        <f t="shared" si="19"/>
        <v>0</v>
      </c>
      <c r="O13" s="90">
        <f t="shared" si="20"/>
        <v>0</v>
      </c>
      <c r="P13" s="82" t="e">
        <f t="shared" si="13"/>
        <v>#DIV/0!</v>
      </c>
      <c r="Q13" s="55">
        <f t="shared" si="2"/>
        <v>0</v>
      </c>
      <c r="R13" s="34">
        <f t="shared" si="3"/>
        <v>0</v>
      </c>
      <c r="S13" s="31">
        <f t="shared" si="4"/>
        <v>0</v>
      </c>
      <c r="T13" s="35">
        <f t="shared" si="5"/>
        <v>0</v>
      </c>
      <c r="U13" s="36" t="e">
        <f t="shared" si="14"/>
        <v>#DIV/0!</v>
      </c>
      <c r="V13" s="77">
        <v>44214.684027777781</v>
      </c>
      <c r="W13" s="77">
        <v>44218.416666608799</v>
      </c>
      <c r="X13" s="72" t="str">
        <f t="shared" si="15"/>
        <v>0AY4GÜN17SAAT17DAKİKA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</row>
    <row r="14" spans="1:50" x14ac:dyDescent="0.3">
      <c r="A14" s="59"/>
      <c r="B14" s="40"/>
      <c r="C14" s="91"/>
      <c r="D14" s="92">
        <f t="shared" si="16"/>
        <v>0</v>
      </c>
      <c r="E14" s="93">
        <f t="shared" si="17"/>
        <v>0</v>
      </c>
      <c r="F14" s="39" t="s">
        <v>18</v>
      </c>
      <c r="G14" s="41"/>
      <c r="H14" s="42"/>
      <c r="I14" s="29" t="e">
        <f t="shared" si="8"/>
        <v>#DIV/0!</v>
      </c>
      <c r="J14" s="30" t="e">
        <f t="shared" si="9"/>
        <v>#DIV/0!</v>
      </c>
      <c r="K14" s="87">
        <f t="shared" si="10"/>
        <v>0</v>
      </c>
      <c r="L14" s="32" t="e">
        <f t="shared" si="11"/>
        <v>#DIV/0!</v>
      </c>
      <c r="M14" s="114">
        <f t="shared" si="18"/>
        <v>0</v>
      </c>
      <c r="N14" s="95">
        <f t="shared" si="19"/>
        <v>0</v>
      </c>
      <c r="O14" s="90">
        <f t="shared" si="20"/>
        <v>0</v>
      </c>
      <c r="P14" s="82" t="e">
        <f t="shared" si="13"/>
        <v>#DIV/0!</v>
      </c>
      <c r="Q14" s="55">
        <f t="shared" si="2"/>
        <v>0</v>
      </c>
      <c r="R14" s="34">
        <f t="shared" si="3"/>
        <v>0</v>
      </c>
      <c r="S14" s="31">
        <f t="shared" si="4"/>
        <v>0</v>
      </c>
      <c r="T14" s="35">
        <f t="shared" si="5"/>
        <v>0</v>
      </c>
      <c r="U14" s="36" t="e">
        <f t="shared" si="14"/>
        <v>#DIV/0!</v>
      </c>
      <c r="V14" s="77">
        <v>44215.684027777781</v>
      </c>
      <c r="W14" s="77">
        <v>44219.416666608799</v>
      </c>
      <c r="X14" s="72" t="str">
        <f t="shared" si="15"/>
        <v>0AY4GÜN17SAAT17DAKİKA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</row>
    <row r="15" spans="1:50" x14ac:dyDescent="0.3">
      <c r="A15" s="59"/>
      <c r="B15" s="40"/>
      <c r="C15" s="91"/>
      <c r="D15" s="92">
        <f t="shared" si="16"/>
        <v>0</v>
      </c>
      <c r="E15" s="93">
        <f t="shared" si="17"/>
        <v>0</v>
      </c>
      <c r="F15" s="39" t="s">
        <v>18</v>
      </c>
      <c r="G15" s="41"/>
      <c r="H15" s="42"/>
      <c r="I15" s="29" t="e">
        <f t="shared" si="8"/>
        <v>#DIV/0!</v>
      </c>
      <c r="J15" s="30" t="e">
        <f t="shared" si="9"/>
        <v>#DIV/0!</v>
      </c>
      <c r="K15" s="87">
        <f t="shared" si="10"/>
        <v>0</v>
      </c>
      <c r="L15" s="32" t="e">
        <f t="shared" si="11"/>
        <v>#DIV/0!</v>
      </c>
      <c r="M15" s="114">
        <f t="shared" si="18"/>
        <v>0</v>
      </c>
      <c r="N15" s="95">
        <f t="shared" si="19"/>
        <v>0</v>
      </c>
      <c r="O15" s="90">
        <f t="shared" si="20"/>
        <v>0</v>
      </c>
      <c r="P15" s="82" t="e">
        <f t="shared" si="13"/>
        <v>#DIV/0!</v>
      </c>
      <c r="Q15" s="55">
        <f t="shared" si="2"/>
        <v>0</v>
      </c>
      <c r="R15" s="34">
        <f t="shared" si="3"/>
        <v>0</v>
      </c>
      <c r="S15" s="31">
        <f t="shared" si="4"/>
        <v>0</v>
      </c>
      <c r="T15" s="35">
        <f t="shared" si="5"/>
        <v>0</v>
      </c>
      <c r="U15" s="36" t="e">
        <f t="shared" si="14"/>
        <v>#DIV/0!</v>
      </c>
      <c r="V15" s="77">
        <v>44216.684027777781</v>
      </c>
      <c r="W15" s="77">
        <v>44220.416666608799</v>
      </c>
      <c r="X15" s="72" t="str">
        <f t="shared" si="15"/>
        <v>0AY4GÜN17SAAT17DAKİKA</v>
      </c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</row>
    <row r="16" spans="1:50" x14ac:dyDescent="0.3">
      <c r="A16" s="59"/>
      <c r="B16" s="40"/>
      <c r="C16" s="91"/>
      <c r="D16" s="92">
        <f t="shared" si="16"/>
        <v>0</v>
      </c>
      <c r="E16" s="93">
        <f t="shared" si="17"/>
        <v>0</v>
      </c>
      <c r="F16" s="39" t="s">
        <v>18</v>
      </c>
      <c r="G16" s="41"/>
      <c r="H16" s="42"/>
      <c r="I16" s="29" t="e">
        <f t="shared" si="8"/>
        <v>#DIV/0!</v>
      </c>
      <c r="J16" s="30" t="e">
        <f t="shared" si="9"/>
        <v>#DIV/0!</v>
      </c>
      <c r="K16" s="87">
        <f t="shared" si="10"/>
        <v>0</v>
      </c>
      <c r="L16" s="32" t="e">
        <f t="shared" si="11"/>
        <v>#DIV/0!</v>
      </c>
      <c r="M16" s="114">
        <f t="shared" si="18"/>
        <v>0</v>
      </c>
      <c r="N16" s="95">
        <f t="shared" si="19"/>
        <v>0</v>
      </c>
      <c r="O16" s="90">
        <f t="shared" si="20"/>
        <v>0</v>
      </c>
      <c r="P16" s="82" t="e">
        <f t="shared" si="13"/>
        <v>#DIV/0!</v>
      </c>
      <c r="Q16" s="55">
        <f t="shared" si="2"/>
        <v>0</v>
      </c>
      <c r="R16" s="34">
        <f t="shared" si="3"/>
        <v>0</v>
      </c>
      <c r="S16" s="31">
        <f t="shared" si="4"/>
        <v>0</v>
      </c>
      <c r="T16" s="35">
        <f t="shared" si="5"/>
        <v>0</v>
      </c>
      <c r="U16" s="36" t="e">
        <f t="shared" si="14"/>
        <v>#DIV/0!</v>
      </c>
      <c r="V16" s="77">
        <v>44217.684027777781</v>
      </c>
      <c r="W16" s="77">
        <v>44221.416666608799</v>
      </c>
      <c r="X16" s="72" t="str">
        <f t="shared" si="15"/>
        <v>0AY4GÜN17SAAT17DAKİKA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</row>
    <row r="17" spans="1:50" x14ac:dyDescent="0.3">
      <c r="A17" s="59"/>
      <c r="B17" s="40"/>
      <c r="C17" s="91"/>
      <c r="D17" s="92">
        <f t="shared" si="16"/>
        <v>0</v>
      </c>
      <c r="E17" s="93">
        <f t="shared" si="17"/>
        <v>0</v>
      </c>
      <c r="F17" s="39" t="s">
        <v>18</v>
      </c>
      <c r="G17" s="41"/>
      <c r="H17" s="42"/>
      <c r="I17" s="29" t="e">
        <f t="shared" si="8"/>
        <v>#DIV/0!</v>
      </c>
      <c r="J17" s="30" t="e">
        <f t="shared" si="9"/>
        <v>#DIV/0!</v>
      </c>
      <c r="K17" s="87">
        <f t="shared" si="10"/>
        <v>0</v>
      </c>
      <c r="L17" s="32" t="e">
        <f t="shared" si="11"/>
        <v>#DIV/0!</v>
      </c>
      <c r="M17" s="114">
        <f t="shared" si="18"/>
        <v>0</v>
      </c>
      <c r="N17" s="95">
        <f t="shared" si="19"/>
        <v>0</v>
      </c>
      <c r="O17" s="90">
        <f t="shared" si="20"/>
        <v>0</v>
      </c>
      <c r="P17" s="82" t="e">
        <f t="shared" si="13"/>
        <v>#DIV/0!</v>
      </c>
      <c r="Q17" s="55">
        <f t="shared" si="2"/>
        <v>0</v>
      </c>
      <c r="R17" s="34">
        <f t="shared" si="3"/>
        <v>0</v>
      </c>
      <c r="S17" s="31">
        <f t="shared" si="4"/>
        <v>0</v>
      </c>
      <c r="T17" s="35">
        <f t="shared" si="5"/>
        <v>0</v>
      </c>
      <c r="U17" s="36" t="e">
        <f t="shared" si="14"/>
        <v>#DIV/0!</v>
      </c>
      <c r="V17" s="77">
        <v>44218.684027777781</v>
      </c>
      <c r="W17" s="77">
        <v>44222.416666608799</v>
      </c>
      <c r="X17" s="72" t="str">
        <f t="shared" si="15"/>
        <v>0AY4GÜN17SAAT17DAKİKA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</row>
    <row r="18" spans="1:50" x14ac:dyDescent="0.3">
      <c r="A18" s="59"/>
      <c r="B18" s="40"/>
      <c r="C18" s="91"/>
      <c r="D18" s="92">
        <f t="shared" si="16"/>
        <v>0</v>
      </c>
      <c r="E18" s="93">
        <f t="shared" si="17"/>
        <v>0</v>
      </c>
      <c r="F18" s="39" t="s">
        <v>18</v>
      </c>
      <c r="G18" s="41"/>
      <c r="H18" s="42"/>
      <c r="I18" s="29" t="e">
        <f t="shared" si="8"/>
        <v>#DIV/0!</v>
      </c>
      <c r="J18" s="30" t="e">
        <f t="shared" si="9"/>
        <v>#DIV/0!</v>
      </c>
      <c r="K18" s="87">
        <f t="shared" si="10"/>
        <v>0</v>
      </c>
      <c r="L18" s="32" t="e">
        <f t="shared" si="11"/>
        <v>#DIV/0!</v>
      </c>
      <c r="M18" s="114">
        <f t="shared" si="18"/>
        <v>0</v>
      </c>
      <c r="N18" s="95">
        <f t="shared" si="19"/>
        <v>0</v>
      </c>
      <c r="O18" s="90">
        <f t="shared" si="20"/>
        <v>0</v>
      </c>
      <c r="P18" s="82" t="e">
        <f t="shared" si="13"/>
        <v>#DIV/0!</v>
      </c>
      <c r="Q18" s="55">
        <f t="shared" si="2"/>
        <v>0</v>
      </c>
      <c r="R18" s="34">
        <f t="shared" si="3"/>
        <v>0</v>
      </c>
      <c r="S18" s="31">
        <f t="shared" si="4"/>
        <v>0</v>
      </c>
      <c r="T18" s="35">
        <f t="shared" si="5"/>
        <v>0</v>
      </c>
      <c r="U18" s="36" t="e">
        <f t="shared" si="14"/>
        <v>#DIV/0!</v>
      </c>
      <c r="V18" s="77">
        <v>44219.684027777781</v>
      </c>
      <c r="W18" s="77">
        <v>44223.416666608799</v>
      </c>
      <c r="X18" s="72" t="str">
        <f t="shared" si="15"/>
        <v>0AY4GÜN17SAAT17DAKİKA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</row>
    <row r="19" spans="1:50" ht="15" thickBot="1" x14ac:dyDescent="0.35">
      <c r="A19" s="59"/>
      <c r="B19" s="40"/>
      <c r="C19" s="91"/>
      <c r="D19" s="92">
        <f t="shared" si="16"/>
        <v>0</v>
      </c>
      <c r="E19" s="93">
        <f t="shared" si="17"/>
        <v>0</v>
      </c>
      <c r="F19" s="39" t="s">
        <v>18</v>
      </c>
      <c r="G19" s="41"/>
      <c r="H19" s="42"/>
      <c r="I19" s="29" t="e">
        <f t="shared" si="8"/>
        <v>#DIV/0!</v>
      </c>
      <c r="J19" s="30" t="e">
        <f t="shared" si="9"/>
        <v>#DIV/0!</v>
      </c>
      <c r="K19" s="87">
        <f t="shared" si="10"/>
        <v>0</v>
      </c>
      <c r="L19" s="32" t="e">
        <f t="shared" si="11"/>
        <v>#DIV/0!</v>
      </c>
      <c r="M19" s="114">
        <f t="shared" si="18"/>
        <v>0</v>
      </c>
      <c r="N19" s="95">
        <f t="shared" si="19"/>
        <v>0</v>
      </c>
      <c r="O19" s="90">
        <f t="shared" si="20"/>
        <v>0</v>
      </c>
      <c r="P19" s="83" t="e">
        <f t="shared" si="13"/>
        <v>#DIV/0!</v>
      </c>
      <c r="Q19" s="55">
        <f t="shared" si="2"/>
        <v>0</v>
      </c>
      <c r="R19" s="34">
        <f t="shared" si="3"/>
        <v>0</v>
      </c>
      <c r="S19" s="31">
        <f t="shared" si="4"/>
        <v>0</v>
      </c>
      <c r="T19" s="35">
        <f t="shared" si="5"/>
        <v>0</v>
      </c>
      <c r="U19" s="36" t="e">
        <f t="shared" si="14"/>
        <v>#DIV/0!</v>
      </c>
      <c r="V19" s="78">
        <v>44220.684027777781</v>
      </c>
      <c r="W19" s="78">
        <v>44224.416666608799</v>
      </c>
      <c r="X19" s="73" t="str">
        <f t="shared" si="15"/>
        <v>0AY4GÜN17SAAT17DAKİKA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</row>
    <row r="20" spans="1:50" ht="15" thickBot="1" x14ac:dyDescent="0.35">
      <c r="A20" s="46" t="s">
        <v>40</v>
      </c>
      <c r="B20" s="138"/>
      <c r="C20" s="138"/>
      <c r="D20" s="138"/>
      <c r="E20" s="86">
        <f>SUM(E3:E19)</f>
        <v>7551</v>
      </c>
      <c r="F20" s="138"/>
      <c r="G20" s="138"/>
      <c r="H20" s="138"/>
      <c r="I20" s="138"/>
      <c r="J20" s="138"/>
      <c r="K20" s="86">
        <f>SUM(K3:K19)</f>
        <v>-39</v>
      </c>
      <c r="L20" s="138"/>
      <c r="M20" s="86">
        <f>SUM(M3:M19)</f>
        <v>1.5102000000000002</v>
      </c>
      <c r="N20" s="94">
        <f>SUM(N3:N19)</f>
        <v>11.5</v>
      </c>
      <c r="O20" s="115">
        <f>SUM(O3:O19)</f>
        <v>-52.01019999999999</v>
      </c>
      <c r="P20" s="137"/>
      <c r="Q20" s="138"/>
      <c r="R20" s="138"/>
      <c r="S20" s="138"/>
      <c r="T20" s="138"/>
      <c r="U20" s="1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</row>
    <row r="21" spans="1:50" ht="15" thickBot="1" x14ac:dyDescent="0.35">
      <c r="A21" s="38"/>
      <c r="B21" s="38"/>
      <c r="C21" s="38"/>
      <c r="D21" s="139" t="s">
        <v>49</v>
      </c>
      <c r="E21" s="85">
        <f>E20*2</f>
        <v>15102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</row>
    <row r="22" spans="1:50" x14ac:dyDescent="0.3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</row>
    <row r="23" spans="1:50" x14ac:dyDescent="0.3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</row>
    <row r="24" spans="1:50" x14ac:dyDescent="0.3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</row>
    <row r="25" spans="1:50" x14ac:dyDescent="0.3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</row>
    <row r="26" spans="1:50" x14ac:dyDescent="0.3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</row>
    <row r="27" spans="1:50" x14ac:dyDescent="0.3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</row>
    <row r="28" spans="1:50" x14ac:dyDescent="0.3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</row>
    <row r="29" spans="1:50" x14ac:dyDescent="0.3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</row>
    <row r="30" spans="1:50" x14ac:dyDescent="0.3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</row>
    <row r="31" spans="1:50" x14ac:dyDescent="0.3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</row>
    <row r="32" spans="1:50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</row>
    <row r="33" spans="1:50" x14ac:dyDescent="0.3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</row>
    <row r="34" spans="1:50" x14ac:dyDescent="0.3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</row>
    <row r="35" spans="1:50" x14ac:dyDescent="0.3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</row>
    <row r="36" spans="1:50" x14ac:dyDescent="0.3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</row>
    <row r="37" spans="1:50" x14ac:dyDescent="0.3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</row>
    <row r="38" spans="1:50" x14ac:dyDescent="0.3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</row>
    <row r="39" spans="1:50" x14ac:dyDescent="0.3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</row>
    <row r="40" spans="1:50" x14ac:dyDescent="0.3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</row>
    <row r="41" spans="1:50" x14ac:dyDescent="0.3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</row>
    <row r="42" spans="1:50" x14ac:dyDescent="0.3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</row>
    <row r="43" spans="1:50" x14ac:dyDescent="0.3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</row>
    <row r="44" spans="1:50" x14ac:dyDescent="0.3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</row>
    <row r="45" spans="1:50" x14ac:dyDescent="0.3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</row>
    <row r="46" spans="1:50" x14ac:dyDescent="0.3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</row>
    <row r="47" spans="1:50" x14ac:dyDescent="0.3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</row>
    <row r="48" spans="1:50" x14ac:dyDescent="0.3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</row>
    <row r="49" spans="1:50" x14ac:dyDescent="0.3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</row>
    <row r="50" spans="1:50" x14ac:dyDescent="0.3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</row>
    <row r="51" spans="1:50" x14ac:dyDescent="0.3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</row>
    <row r="52" spans="1:50" x14ac:dyDescent="0.3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</row>
    <row r="53" spans="1:50" x14ac:dyDescent="0.3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</row>
    <row r="54" spans="1:50" x14ac:dyDescent="0.3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</row>
    <row r="55" spans="1:50" x14ac:dyDescent="0.3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</row>
    <row r="56" spans="1:50" x14ac:dyDescent="0.3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</row>
    <row r="57" spans="1:50" x14ac:dyDescent="0.3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</row>
    <row r="58" spans="1:50" x14ac:dyDescent="0.3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</row>
    <row r="59" spans="1:50" x14ac:dyDescent="0.3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</row>
    <row r="60" spans="1:50" x14ac:dyDescent="0.3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</row>
    <row r="61" spans="1:50" x14ac:dyDescent="0.3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</row>
    <row r="62" spans="1:50" x14ac:dyDescent="0.3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</row>
    <row r="63" spans="1:50" x14ac:dyDescent="0.3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</row>
    <row r="64" spans="1:50" x14ac:dyDescent="0.3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</row>
    <row r="65" spans="1:50" x14ac:dyDescent="0.3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</row>
    <row r="66" spans="1:50" x14ac:dyDescent="0.3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</row>
    <row r="67" spans="1:50" x14ac:dyDescent="0.3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</row>
    <row r="68" spans="1:50" x14ac:dyDescent="0.3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</row>
    <row r="69" spans="1:50" x14ac:dyDescent="0.3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</row>
    <row r="70" spans="1:50" x14ac:dyDescent="0.3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</row>
    <row r="71" spans="1:50" x14ac:dyDescent="0.3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</row>
    <row r="72" spans="1:50" x14ac:dyDescent="0.3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</row>
    <row r="73" spans="1:50" x14ac:dyDescent="0.3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</row>
    <row r="74" spans="1:50" x14ac:dyDescent="0.3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</row>
    <row r="75" spans="1:50" x14ac:dyDescent="0.3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</row>
    <row r="76" spans="1:50" x14ac:dyDescent="0.3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</row>
    <row r="77" spans="1:50" x14ac:dyDescent="0.3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</row>
    <row r="78" spans="1:50" x14ac:dyDescent="0.3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</row>
    <row r="79" spans="1:50" x14ac:dyDescent="0.3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</row>
    <row r="80" spans="1:50" x14ac:dyDescent="0.3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</row>
    <row r="81" spans="1:50" x14ac:dyDescent="0.3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</row>
    <row r="82" spans="1:50" x14ac:dyDescent="0.3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</row>
    <row r="83" spans="1:50" x14ac:dyDescent="0.3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</row>
    <row r="84" spans="1:50" x14ac:dyDescent="0.3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</row>
    <row r="85" spans="1:50" x14ac:dyDescent="0.3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</row>
    <row r="86" spans="1:50" x14ac:dyDescent="0.3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</row>
    <row r="87" spans="1:50" x14ac:dyDescent="0.3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</row>
    <row r="88" spans="1:50" x14ac:dyDescent="0.3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</row>
    <row r="89" spans="1:50" x14ac:dyDescent="0.3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</row>
    <row r="90" spans="1:50" x14ac:dyDescent="0.3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</row>
    <row r="91" spans="1:50" x14ac:dyDescent="0.3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</row>
    <row r="92" spans="1:50" x14ac:dyDescent="0.3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</row>
    <row r="93" spans="1:50" x14ac:dyDescent="0.3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</row>
    <row r="94" spans="1:50" x14ac:dyDescent="0.3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</row>
    <row r="95" spans="1:50" x14ac:dyDescent="0.3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</row>
    <row r="96" spans="1:50" x14ac:dyDescent="0.3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</row>
    <row r="97" spans="1:50" x14ac:dyDescent="0.3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</row>
    <row r="98" spans="1:50" x14ac:dyDescent="0.3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</row>
    <row r="99" spans="1:50" x14ac:dyDescent="0.3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</row>
    <row r="100" spans="1:50" x14ac:dyDescent="0.3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</row>
    <row r="101" spans="1:50" x14ac:dyDescent="0.3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</row>
    <row r="102" spans="1:50" x14ac:dyDescent="0.3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</row>
    <row r="103" spans="1:50" x14ac:dyDescent="0.3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</row>
    <row r="104" spans="1:50" x14ac:dyDescent="0.3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</row>
    <row r="105" spans="1:50" x14ac:dyDescent="0.3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</row>
    <row r="106" spans="1:50" x14ac:dyDescent="0.3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</row>
    <row r="107" spans="1:50" x14ac:dyDescent="0.3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</row>
    <row r="108" spans="1:50" x14ac:dyDescent="0.3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</row>
    <row r="109" spans="1:50" x14ac:dyDescent="0.3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</row>
    <row r="110" spans="1:50" x14ac:dyDescent="0.3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</row>
    <row r="111" spans="1:50" x14ac:dyDescent="0.3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</row>
    <row r="112" spans="1:50" x14ac:dyDescent="0.3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</row>
    <row r="113" spans="1:50" x14ac:dyDescent="0.3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</row>
    <row r="114" spans="1:50" x14ac:dyDescent="0.3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</row>
    <row r="115" spans="1:50" x14ac:dyDescent="0.3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</row>
    <row r="116" spans="1:50" x14ac:dyDescent="0.3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</row>
    <row r="117" spans="1:50" x14ac:dyDescent="0.3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</row>
    <row r="118" spans="1:50" x14ac:dyDescent="0.3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</row>
    <row r="119" spans="1:50" x14ac:dyDescent="0.3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</row>
    <row r="120" spans="1:50" x14ac:dyDescent="0.3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</row>
    <row r="121" spans="1:50" x14ac:dyDescent="0.3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</row>
    <row r="122" spans="1:50" x14ac:dyDescent="0.3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</row>
    <row r="123" spans="1:50" x14ac:dyDescent="0.3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</row>
    <row r="124" spans="1:50" x14ac:dyDescent="0.3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</row>
    <row r="125" spans="1:50" x14ac:dyDescent="0.3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</row>
    <row r="126" spans="1:50" x14ac:dyDescent="0.3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</row>
    <row r="127" spans="1:50" x14ac:dyDescent="0.3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</row>
    <row r="128" spans="1:50" x14ac:dyDescent="0.3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</row>
    <row r="129" spans="1:50" x14ac:dyDescent="0.3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</row>
    <row r="130" spans="1:50" x14ac:dyDescent="0.3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</row>
    <row r="131" spans="1:50" x14ac:dyDescent="0.3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</row>
    <row r="132" spans="1:50" x14ac:dyDescent="0.3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</row>
    <row r="133" spans="1:50" x14ac:dyDescent="0.3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</row>
    <row r="134" spans="1:50" x14ac:dyDescent="0.3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</row>
    <row r="135" spans="1:50" x14ac:dyDescent="0.3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</row>
    <row r="136" spans="1:50" x14ac:dyDescent="0.3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</row>
    <row r="137" spans="1:50" x14ac:dyDescent="0.3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</row>
    <row r="138" spans="1:50" x14ac:dyDescent="0.3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</row>
    <row r="139" spans="1:50" x14ac:dyDescent="0.3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</row>
    <row r="140" spans="1:50" x14ac:dyDescent="0.3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</row>
    <row r="141" spans="1:50" x14ac:dyDescent="0.3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</row>
    <row r="142" spans="1:50" x14ac:dyDescent="0.3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</row>
  </sheetData>
  <sheetProtection algorithmName="SHA-512" hashValue="8CrhAtFLI3FfA8BfZJxaHzI+ODBLJmIfWgOUGyZD44eBgR6cPKiVMAqIryNJ0bNmWy0oFcKdVUFI96MxXbfrXQ==" saltValue="XWVjVnqtxxpVO3sMB4XaCw==" spinCount="100000" sheet="1" objects="1" scenarios="1" insertColumns="0" insertRows="0" deleteColumns="0" deleteRows="0"/>
  <conditionalFormatting sqref="F3:F19">
    <cfRule type="containsText" dxfId="5" priority="5" operator="containsText" text="Short/kısa">
      <formula>NOT(ISERROR(SEARCH("Short/kısa",F3)))</formula>
    </cfRule>
    <cfRule type="containsText" dxfId="4" priority="6" operator="containsText" text="Long/uzun">
      <formula>NOT(ISERROR(SEARCH("Long/uzun",F3)))</formula>
    </cfRule>
  </conditionalFormatting>
  <conditionalFormatting sqref="K3:K1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L3:L1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7CBCB-7B9D-41EA-BB5E-177AE24323C1}">
  <dimension ref="A1:AB20"/>
  <sheetViews>
    <sheetView zoomScale="66" zoomScaleNormal="66" workbookViewId="0">
      <selection activeCell="H20" sqref="H20"/>
    </sheetView>
  </sheetViews>
  <sheetFormatPr defaultRowHeight="14.4" x14ac:dyDescent="0.3"/>
  <cols>
    <col min="1" max="1" width="12.44140625" bestFit="1" customWidth="1"/>
    <col min="2" max="2" width="9.5546875" bestFit="1" customWidth="1"/>
    <col min="3" max="3" width="14.88671875" bestFit="1" customWidth="1"/>
    <col min="4" max="4" width="17.88671875" bestFit="1" customWidth="1"/>
    <col min="5" max="5" width="11.6640625" bestFit="1" customWidth="1"/>
    <col min="6" max="6" width="9.44140625" bestFit="1" customWidth="1"/>
    <col min="7" max="7" width="10.6640625" bestFit="1" customWidth="1"/>
    <col min="8" max="8" width="12.6640625" bestFit="1" customWidth="1"/>
    <col min="9" max="9" width="10.88671875" bestFit="1" customWidth="1"/>
    <col min="10" max="10" width="8.6640625" customWidth="1"/>
    <col min="11" max="12" width="9.6640625" bestFit="1" customWidth="1"/>
    <col min="13" max="13" width="10" bestFit="1" customWidth="1"/>
    <col min="14" max="14" width="8.77734375" bestFit="1" customWidth="1"/>
    <col min="15" max="15" width="6.33203125" bestFit="1" customWidth="1"/>
    <col min="16" max="16" width="8.109375" bestFit="1" customWidth="1"/>
    <col min="17" max="17" width="6.33203125" bestFit="1" customWidth="1"/>
    <col min="18" max="18" width="8.33203125" bestFit="1" customWidth="1"/>
    <col min="19" max="19" width="9.44140625" bestFit="1" customWidth="1"/>
    <col min="20" max="20" width="12.109375" bestFit="1" customWidth="1"/>
    <col min="21" max="21" width="12.109375" customWidth="1"/>
    <col min="22" max="22" width="23.44140625" bestFit="1" customWidth="1"/>
  </cols>
  <sheetData>
    <row r="1" spans="1:28" ht="32.4" x14ac:dyDescent="0.6">
      <c r="A1" s="148" t="s">
        <v>61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49"/>
      <c r="U1" s="149"/>
      <c r="V1" s="149"/>
      <c r="W1" s="149"/>
      <c r="X1" s="149"/>
      <c r="Y1" s="149"/>
      <c r="Z1" s="149"/>
      <c r="AA1" s="149"/>
      <c r="AB1" s="150"/>
    </row>
    <row r="2" spans="1:28" ht="33" thickBot="1" x14ac:dyDescent="0.6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9"/>
      <c r="T2" s="149"/>
      <c r="U2" s="149"/>
      <c r="V2" s="149"/>
      <c r="W2" s="149"/>
      <c r="X2" s="149"/>
      <c r="Y2" s="149"/>
      <c r="Z2" s="149"/>
      <c r="AA2" s="149"/>
      <c r="AB2" s="150"/>
    </row>
    <row r="3" spans="1:28" ht="32.4" x14ac:dyDescent="0.6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  <c r="R3" s="153"/>
      <c r="S3" s="154"/>
      <c r="T3" s="154"/>
      <c r="U3" s="154"/>
      <c r="V3" s="154"/>
      <c r="W3" s="154"/>
      <c r="X3" s="154"/>
      <c r="Y3" s="154"/>
      <c r="Z3" s="154"/>
      <c r="AA3" s="155"/>
      <c r="AB3" s="150"/>
    </row>
    <row r="4" spans="1:28" ht="32.4" x14ac:dyDescent="0.6">
      <c r="A4" s="156" t="s">
        <v>56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8"/>
      <c r="R4" s="158"/>
      <c r="S4" s="159"/>
      <c r="T4" s="159"/>
      <c r="U4" s="159"/>
      <c r="V4" s="159"/>
      <c r="W4" s="159"/>
      <c r="X4" s="159"/>
      <c r="Y4" s="159"/>
      <c r="Z4" s="159"/>
      <c r="AA4" s="160"/>
      <c r="AB4" s="150"/>
    </row>
    <row r="5" spans="1:28" ht="32.4" x14ac:dyDescent="0.6">
      <c r="A5" s="156" t="s">
        <v>57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8"/>
      <c r="R5" s="158"/>
      <c r="S5" s="159"/>
      <c r="T5" s="159"/>
      <c r="U5" s="159"/>
      <c r="V5" s="159"/>
      <c r="W5" s="159"/>
      <c r="X5" s="159"/>
      <c r="Y5" s="159"/>
      <c r="Z5" s="159"/>
      <c r="AA5" s="160"/>
      <c r="AB5" s="150"/>
    </row>
    <row r="6" spans="1:28" ht="32.4" x14ac:dyDescent="0.6">
      <c r="A6" s="156" t="s">
        <v>58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  <c r="R6" s="158"/>
      <c r="S6" s="159"/>
      <c r="T6" s="159"/>
      <c r="U6" s="159"/>
      <c r="V6" s="159"/>
      <c r="W6" s="159"/>
      <c r="X6" s="159"/>
      <c r="Y6" s="159"/>
      <c r="Z6" s="159"/>
      <c r="AA6" s="160"/>
      <c r="AB6" s="150"/>
    </row>
    <row r="7" spans="1:28" ht="32.4" x14ac:dyDescent="0.6">
      <c r="A7" s="156" t="s">
        <v>59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8"/>
      <c r="R7" s="158"/>
      <c r="S7" s="159"/>
      <c r="T7" s="159"/>
      <c r="U7" s="159"/>
      <c r="V7" s="159"/>
      <c r="W7" s="159"/>
      <c r="X7" s="159"/>
      <c r="Y7" s="159"/>
      <c r="Z7" s="159"/>
      <c r="AA7" s="160"/>
      <c r="AB7" s="150"/>
    </row>
    <row r="8" spans="1:28" ht="32.4" x14ac:dyDescent="0.6">
      <c r="A8" s="156" t="s">
        <v>60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8"/>
      <c r="R8" s="158"/>
      <c r="S8" s="159"/>
      <c r="T8" s="159"/>
      <c r="U8" s="159"/>
      <c r="V8" s="159"/>
      <c r="W8" s="159"/>
      <c r="X8" s="159"/>
      <c r="Y8" s="159"/>
      <c r="Z8" s="159"/>
      <c r="AA8" s="160"/>
      <c r="AB8" s="150"/>
    </row>
    <row r="9" spans="1:28" ht="33" thickBot="1" x14ac:dyDescent="0.65">
      <c r="A9" s="161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3"/>
      <c r="R9" s="163"/>
      <c r="S9" s="164"/>
      <c r="T9" s="164"/>
      <c r="U9" s="164"/>
      <c r="V9" s="164"/>
      <c r="W9" s="164"/>
      <c r="X9" s="164"/>
      <c r="Y9" s="164"/>
      <c r="Z9" s="164"/>
      <c r="AA9" s="165"/>
      <c r="AB9" s="150"/>
    </row>
    <row r="10" spans="1:28" ht="32.4" x14ac:dyDescent="0.6">
      <c r="A10" s="166"/>
      <c r="B10" s="166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48"/>
      <c r="R10" s="148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</row>
    <row r="11" spans="1:28" ht="32.4" x14ac:dyDescent="0.6">
      <c r="A11" s="168"/>
      <c r="B11" s="16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9"/>
      <c r="T11" s="149"/>
      <c r="U11" s="149"/>
      <c r="V11" s="149"/>
      <c r="W11" s="149"/>
      <c r="X11" s="149"/>
      <c r="Y11" s="149"/>
      <c r="Z11" s="149"/>
      <c r="AA11" s="149"/>
      <c r="AB11" s="150"/>
    </row>
    <row r="12" spans="1:28" ht="32.4" x14ac:dyDescent="0.6">
      <c r="A12" s="168"/>
      <c r="B12" s="16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9"/>
      <c r="T12" s="149"/>
      <c r="U12" s="149"/>
      <c r="V12" s="149"/>
      <c r="W12" s="149"/>
      <c r="X12" s="149"/>
      <c r="Y12" s="149"/>
      <c r="Z12" s="149"/>
      <c r="AA12" s="149"/>
      <c r="AB12" s="150"/>
    </row>
    <row r="13" spans="1:28" ht="32.4" x14ac:dyDescent="0.6">
      <c r="A13" s="146"/>
      <c r="B13" s="146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4"/>
      <c r="T13" s="144"/>
      <c r="U13" s="144"/>
      <c r="V13" s="144"/>
      <c r="W13" s="144"/>
      <c r="X13" s="144"/>
      <c r="Y13" s="144"/>
      <c r="Z13" s="144"/>
      <c r="AA13" s="144"/>
    </row>
    <row r="14" spans="1:28" ht="32.4" x14ac:dyDescent="0.6">
      <c r="A14" s="146"/>
      <c r="B14" s="146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4"/>
      <c r="T14" s="144"/>
      <c r="U14" s="144"/>
      <c r="V14" s="144"/>
      <c r="W14" s="144"/>
      <c r="X14" s="144"/>
      <c r="Y14" s="144"/>
      <c r="Z14" s="144"/>
      <c r="AA14" s="144"/>
    </row>
    <row r="15" spans="1:28" ht="32.4" x14ac:dyDescent="0.6">
      <c r="A15" s="146"/>
      <c r="B15" s="146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/>
      <c r="T15" s="144"/>
      <c r="U15" s="144"/>
      <c r="V15" s="144"/>
      <c r="W15" s="144"/>
      <c r="X15" s="144"/>
      <c r="Y15" s="144"/>
      <c r="Z15" s="144"/>
      <c r="AA15" s="144"/>
    </row>
    <row r="16" spans="1:28" ht="32.4" x14ac:dyDescent="0.6">
      <c r="A16" s="146"/>
      <c r="B16" s="146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4"/>
      <c r="T16" s="144"/>
      <c r="U16" s="144"/>
      <c r="V16" s="144"/>
      <c r="W16" s="144"/>
      <c r="X16" s="144"/>
      <c r="Y16" s="144"/>
      <c r="Z16" s="144"/>
      <c r="AA16" s="144"/>
    </row>
    <row r="17" spans="1:27" ht="32.4" x14ac:dyDescent="0.6">
      <c r="A17" s="146"/>
      <c r="B17" s="146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4"/>
      <c r="T17" s="144"/>
      <c r="U17" s="144"/>
      <c r="V17" s="144"/>
      <c r="W17" s="144"/>
      <c r="X17" s="144"/>
      <c r="Y17" s="144"/>
      <c r="Z17" s="144"/>
      <c r="AA17" s="144"/>
    </row>
    <row r="18" spans="1:27" ht="19.8" x14ac:dyDescent="0.4">
      <c r="A18" s="147"/>
      <c r="B18" s="147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4"/>
      <c r="T18" s="144"/>
      <c r="U18" s="144"/>
      <c r="V18" s="144"/>
      <c r="W18" s="144"/>
      <c r="X18" s="144"/>
      <c r="Y18" s="144"/>
      <c r="Z18" s="144"/>
      <c r="AA18" s="144"/>
    </row>
    <row r="19" spans="1:27" ht="19.8" x14ac:dyDescent="0.4">
      <c r="A19" s="147"/>
      <c r="B19" s="147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4"/>
      <c r="T19" s="144"/>
      <c r="U19" s="144"/>
      <c r="V19" s="144"/>
      <c r="W19" s="144"/>
      <c r="X19" s="144"/>
      <c r="Y19" s="144"/>
      <c r="Z19" s="144"/>
      <c r="AA19" s="144"/>
    </row>
    <row r="20" spans="1:27" x14ac:dyDescent="0.3"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</row>
  </sheetData>
  <sheetProtection algorithmName="SHA-512" hashValue="oWS+27uu250aXfi4CJ1pW07YsgUZwmn90jn486uxxBaFRFG20sDZ2X93mSYM/L+kgk7ikOk5/13Z8snxZJVx+A==" saltValue="Bazgpi+D/gbe9vybfr7NTQ==" spinCount="100000" sheet="1" objects="1" scenarios="1" insertColumns="0" insertRows="0" deleteColumns="0" deleteRows="0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PAY</vt:lpstr>
      <vt:lpstr>ENDEKS</vt:lpstr>
      <vt:lpstr>TL TEMİNATLI DÖVİZ</vt:lpstr>
      <vt:lpstr>DOLAR TEMİNATLI DÖVİZ</vt:lpstr>
      <vt:lpstr>ONS</vt:lpstr>
      <vt:lpstr>GRAM ALTIN</vt:lpstr>
      <vt:lpstr>Açıklama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2021-01-02T19:24:26Z</dcterms:created>
  <dcterms:modified xsi:type="dcterms:W3CDTF">2021-01-09T17:54:12Z</dcterms:modified>
</cp:coreProperties>
</file>